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7575" activeTab="0"/>
  </bookViews>
  <sheets>
    <sheet name="PRM4515L_introduction" sheetId="1" r:id="rId1"/>
    <sheet name="PRM4515L_frequency_to_mem" sheetId="2" r:id="rId2"/>
    <sheet name="PRM4515L_mem_tot_frequency" sheetId="3" r:id="rId3"/>
  </sheets>
  <definedNames>
    <definedName name="Z_40AF8583_651E_4EDF_A394_F34B80FED966_.wvu.Cols" localSheetId="1" hidden="1">'PRM4515L_frequency_to_mem'!$E:$M,'PRM4515L_frequency_to_mem'!$Q:$Y,'PRM4515L_frequency_to_mem'!$AN:$AU</definedName>
    <definedName name="Z_40AF8583_651E_4EDF_A394_F34B80FED966_.wvu.Cols" localSheetId="2" hidden="1">'PRM4515L_mem_tot_frequency'!$F:$Y</definedName>
  </definedNames>
  <calcPr fullCalcOnLoad="1"/>
</workbook>
</file>

<file path=xl/sharedStrings.xml><?xml version="1.0" encoding="utf-8"?>
<sst xmlns="http://schemas.openxmlformats.org/spreadsheetml/2006/main" count="264" uniqueCount="89">
  <si>
    <t>RX</t>
  </si>
  <si>
    <t>TX</t>
  </si>
  <si>
    <t>B446</t>
  </si>
  <si>
    <t>[KHz]</t>
  </si>
  <si>
    <t>[n]</t>
  </si>
  <si>
    <t>[MHz]</t>
  </si>
  <si>
    <t>[dec]</t>
  </si>
  <si>
    <t>[hex]</t>
  </si>
  <si>
    <t>address</t>
  </si>
  <si>
    <t>content</t>
  </si>
  <si>
    <t>mem
content TX</t>
  </si>
  <si>
    <t>mem
content RX</t>
  </si>
  <si>
    <t>0/8</t>
  </si>
  <si>
    <t>1/9</t>
  </si>
  <si>
    <t>2/A</t>
  </si>
  <si>
    <t>3/B</t>
  </si>
  <si>
    <t>4/C</t>
  </si>
  <si>
    <t>5/D</t>
  </si>
  <si>
    <t>6/E</t>
  </si>
  <si>
    <t>7/F</t>
  </si>
  <si>
    <t>000000</t>
  </si>
  <si>
    <t>000008</t>
  </si>
  <si>
    <t>000020</t>
  </si>
  <si>
    <t>000010</t>
  </si>
  <si>
    <t>000018</t>
  </si>
  <si>
    <t>000028</t>
  </si>
  <si>
    <t>000030</t>
  </si>
  <si>
    <t>000038</t>
  </si>
  <si>
    <t>NMC93C46 chip EEPROM content</t>
  </si>
  <si>
    <t>FFFF</t>
  </si>
  <si>
    <t>memory
TX part</t>
  </si>
  <si>
    <t>memory
RX part</t>
  </si>
  <si>
    <t>instructions for use</t>
  </si>
  <si>
    <t>note</t>
  </si>
  <si>
    <t>Racal Cougar PRM4515L EEPROM programming information</t>
  </si>
  <si>
    <t>000001</t>
  </si>
  <si>
    <t>000002</t>
  </si>
  <si>
    <t>000003</t>
  </si>
  <si>
    <t>000004</t>
  </si>
  <si>
    <t>000005</t>
  </si>
  <si>
    <t>000006</t>
  </si>
  <si>
    <t>000007</t>
  </si>
  <si>
    <t>000009</t>
  </si>
  <si>
    <t>00000A</t>
  </si>
  <si>
    <t>00000B</t>
  </si>
  <si>
    <t>00000C</t>
  </si>
  <si>
    <t>00000D</t>
  </si>
  <si>
    <t>00000E</t>
  </si>
  <si>
    <t>00000F</t>
  </si>
  <si>
    <t>000011</t>
  </si>
  <si>
    <t>000012</t>
  </si>
  <si>
    <t>000013</t>
  </si>
  <si>
    <t>More Racal Cougar information can be found here: http://amateurtele.com/index.php?artikel=193</t>
  </si>
  <si>
    <t>brought to you by PE2CJ - http://amateurtele.com</t>
  </si>
  <si>
    <t xml:space="preserve">version code: </t>
  </si>
  <si>
    <t>band limit
check</t>
  </si>
  <si>
    <t>8A14</t>
  </si>
  <si>
    <t>8A16</t>
  </si>
  <si>
    <t>8A18</t>
  </si>
  <si>
    <t>8A1A</t>
  </si>
  <si>
    <t>8A1C</t>
  </si>
  <si>
    <t>8A1E</t>
  </si>
  <si>
    <t>8A20</t>
  </si>
  <si>
    <t>8A22</t>
  </si>
  <si>
    <t>8A24</t>
  </si>
  <si>
    <t>8A26</t>
  </si>
  <si>
    <t>B434</t>
  </si>
  <si>
    <t>B436</t>
  </si>
  <si>
    <t>B438</t>
  </si>
  <si>
    <t>B43A</t>
  </si>
  <si>
    <t>B43C</t>
  </si>
  <si>
    <t>B43E</t>
  </si>
  <si>
    <t>B440</t>
  </si>
  <si>
    <t>B442</t>
  </si>
  <si>
    <t>B444</t>
  </si>
  <si>
    <t>version history</t>
  </si>
  <si>
    <t>20160808V0 - First release.</t>
  </si>
  <si>
    <t>25 kHz
step check
decimal</t>
  </si>
  <si>
    <t>25 kHz
step check
integer</t>
  </si>
  <si>
    <t>25 kHz
step check
25 step?</t>
  </si>
  <si>
    <t>channel</t>
  </si>
  <si>
    <t>Fill the green fields with the desired frequencies (in 25 KHz steps), corresponding with the channel number. In the example above, the desired receive frequency (RX) is 70,250 MHz for channel "0". The transmit frequency (TX) is (also) 70,250 MHz for the same channel. For repeater operation it's possible to use a different TX/RX frequency on the same channel.
The first ten memory addresses represent the TX frequencies and the following ten memory positions represent the RX frequencies. Each frequency has one 16 bit memory location in use. The first two digitsrepresent the MHz part of the frequency and the last two digits represent the KHz part of the frequency. Due to the 21,4 MHz shift in the system design, the TX and RX memory information is not the same for the same frequency.</t>
  </si>
  <si>
    <t>Fill the green fields with the EEPROM information. The correspinding frequencies will appear in the left column with frequencies. This is based on the 66…88 MHz bandwidth. It should be possible to program higher frequencies, but this calculation doesn't support this "out of band" frequencies (yet). I discovered sometimes a 10 MHz shift at higher frequencies like 94 MHz... Research will follow.</t>
  </si>
  <si>
    <t>Racal Cougar PRM4515L EEPROM frequency memory programming sheet - memory to frequency</t>
  </si>
  <si>
    <t>Racal Cougar PRM4515L EEPROM frequency memory programming sheet - frequency to memory</t>
  </si>
  <si>
    <t>You van use this sheet for free and share the information if you like. See the other two sheets for the calculations, from frequency to memory value and from memory value to frequency. The memory values should be programmed into the 9346 8-pin DIP EEPROM package next to the (big) CPU and between the mode and chanel switch. The EEPROM should be removed for programming or a in circuit programming/reading device should be used. This programming posibility is an alternative for the "special" (and rare) MA-4073 programmer.
(Accidentally) altering of the calculation is prevented by blocking calculation cells, but the blocking can be removed and the calculation can be made visible if desired. If you have improvements or advice, please let me know via http://amateurtele.com.
I spent time, effort and money to "reverse engineer" the frequency programming of the Racal Cougar PRM4515L and take pride in what I do. So please leave this note with the information. This information is brought to you by http://www.amateurtele.com. 
Sincerely Jacob Reiding; PE2CJ.</t>
  </si>
  <si>
    <t>20160808V1 - Band check and 25 KHz step check added.</t>
  </si>
  <si>
    <t>20190831V2 - Excel version problem solved</t>
  </si>
  <si>
    <t>20160808V2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</si>
</sst>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00000000000"/>
    <numFmt numFmtId="165" formatCode="##,###,###"/>
    <numFmt numFmtId="166" formatCode="#,###,##0"/>
    <numFmt numFmtId="167" formatCode="00,000"/>
    <numFmt numFmtId="168" formatCode="00"/>
    <numFmt numFmtId="169" formatCode="000"/>
    <numFmt numFmtId="170" formatCode="&quot;sheet version:&quot;\ @"/>
  </numFmts>
  <fonts count="50">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Tahoma"/>
      <family val="2"/>
    </font>
    <font>
      <b/>
      <sz val="10"/>
      <color indexed="8"/>
      <name val="Tahoma"/>
      <family val="2"/>
    </font>
    <font>
      <sz val="10"/>
      <color indexed="8"/>
      <name val="Courier New"/>
      <family val="3"/>
    </font>
    <font>
      <sz val="11"/>
      <color indexed="8"/>
      <name val="Tahoma"/>
      <family val="2"/>
    </font>
    <font>
      <sz val="10"/>
      <color indexed="55"/>
      <name val="Tahoma"/>
      <family val="2"/>
    </font>
    <font>
      <b/>
      <sz val="11"/>
      <color indexed="8"/>
      <name val="Tahoma"/>
      <family val="2"/>
    </font>
    <font>
      <b/>
      <sz val="12"/>
      <color indexed="8"/>
      <name val="Tahoma"/>
      <family val="2"/>
    </font>
    <font>
      <sz val="10"/>
      <color indexed="10"/>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Tahoma"/>
      <family val="2"/>
    </font>
    <font>
      <b/>
      <sz val="10"/>
      <color theme="1"/>
      <name val="Tahoma"/>
      <family val="2"/>
    </font>
    <font>
      <sz val="10"/>
      <color theme="1"/>
      <name val="Courier New"/>
      <family val="3"/>
    </font>
    <font>
      <sz val="11"/>
      <color theme="1"/>
      <name val="Tahoma"/>
      <family val="2"/>
    </font>
    <font>
      <sz val="10"/>
      <color theme="0" tint="-0.3499799966812134"/>
      <name val="Tahoma"/>
      <family val="2"/>
    </font>
    <font>
      <b/>
      <sz val="12"/>
      <color theme="1"/>
      <name val="Tahoma"/>
      <family val="2"/>
    </font>
    <font>
      <b/>
      <sz val="11"/>
      <color theme="1"/>
      <name val="Tahoma"/>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thin"/>
      <top/>
      <bottom style="thin"/>
    </border>
    <border>
      <left style="thin"/>
      <right>
        <color indexed="63"/>
      </right>
      <top/>
      <bottom style="thin"/>
    </border>
    <border>
      <left style="thin"/>
      <right style="medium"/>
      <top/>
      <bottom style="thin"/>
    </border>
    <border>
      <left>
        <color indexed="63"/>
      </left>
      <right style="thin"/>
      <top/>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bottom style="medium"/>
    </border>
    <border>
      <left style="thin"/>
      <right>
        <color indexed="63"/>
      </right>
      <top/>
      <bottom style="medium"/>
    </border>
    <border>
      <left style="thin"/>
      <right style="medium"/>
      <top/>
      <bottom style="medium"/>
    </border>
    <border>
      <left>
        <color indexed="63"/>
      </left>
      <right style="thin"/>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top/>
      <bottom/>
    </border>
    <border>
      <left/>
      <right style="medium"/>
      <top/>
      <bottom/>
    </border>
    <border>
      <left style="thin"/>
      <right>
        <color indexed="63"/>
      </right>
      <top style="thin"/>
      <bottom>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71">
    <xf numFmtId="0" fontId="0" fillId="0" borderId="0" xfId="0" applyFont="1" applyAlignment="1">
      <alignment/>
    </xf>
    <xf numFmtId="0" fontId="42" fillId="33" borderId="0" xfId="0" applyFont="1" applyFill="1" applyAlignment="1">
      <alignment horizontal="center" vertical="center"/>
    </xf>
    <xf numFmtId="0" fontId="42" fillId="34" borderId="10" xfId="0" applyFont="1" applyFill="1" applyBorder="1" applyAlignment="1">
      <alignment horizontal="center" vertical="center"/>
    </xf>
    <xf numFmtId="0" fontId="42" fillId="35" borderId="11" xfId="0" applyFont="1" applyFill="1" applyBorder="1" applyAlignment="1">
      <alignment horizontal="center" vertical="center"/>
    </xf>
    <xf numFmtId="0" fontId="42" fillId="35" borderId="12" xfId="0" applyFont="1" applyFill="1" applyBorder="1" applyAlignment="1">
      <alignment horizontal="center" vertical="center"/>
    </xf>
    <xf numFmtId="0" fontId="42" fillId="35" borderId="13" xfId="0" applyFont="1" applyFill="1" applyBorder="1" applyAlignment="1">
      <alignment horizontal="center" vertical="center"/>
    </xf>
    <xf numFmtId="0" fontId="42" fillId="35" borderId="11" xfId="0" applyNumberFormat="1" applyFont="1" applyFill="1" applyBorder="1" applyAlignment="1">
      <alignment horizontal="center" vertical="center"/>
    </xf>
    <xf numFmtId="0" fontId="42" fillId="35" borderId="13" xfId="0" applyNumberFormat="1" applyFont="1" applyFill="1" applyBorder="1" applyAlignment="1">
      <alignment horizontal="center" vertical="center"/>
    </xf>
    <xf numFmtId="0" fontId="42" fillId="35" borderId="14" xfId="0" applyNumberFormat="1" applyFont="1" applyFill="1" applyBorder="1" applyAlignment="1">
      <alignment horizontal="center" vertical="center"/>
    </xf>
    <xf numFmtId="0" fontId="42" fillId="34" borderId="15" xfId="0" applyFont="1" applyFill="1" applyBorder="1" applyAlignment="1">
      <alignment horizontal="center" vertical="center"/>
    </xf>
    <xf numFmtId="0" fontId="42" fillId="35" borderId="16"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16" xfId="0" applyNumberFormat="1" applyFont="1" applyFill="1" applyBorder="1" applyAlignment="1">
      <alignment horizontal="center" vertical="center"/>
    </xf>
    <xf numFmtId="0" fontId="42" fillId="35" borderId="17" xfId="0" applyNumberFormat="1" applyFont="1" applyFill="1" applyBorder="1" applyAlignment="1">
      <alignment horizontal="center" vertical="center"/>
    </xf>
    <xf numFmtId="0" fontId="42" fillId="35" borderId="18" xfId="0" applyNumberFormat="1" applyFont="1" applyFill="1" applyBorder="1" applyAlignment="1">
      <alignment horizontal="center" vertical="center"/>
    </xf>
    <xf numFmtId="0" fontId="42" fillId="34" borderId="19" xfId="0" applyFont="1" applyFill="1" applyBorder="1" applyAlignment="1">
      <alignment horizontal="center" vertical="center"/>
    </xf>
    <xf numFmtId="0" fontId="42" fillId="35" borderId="20"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20" xfId="0" applyNumberFormat="1" applyFont="1" applyFill="1" applyBorder="1" applyAlignment="1">
      <alignment horizontal="center" vertical="center"/>
    </xf>
    <xf numFmtId="0" fontId="42" fillId="35" borderId="21" xfId="0" applyNumberFormat="1" applyFont="1" applyFill="1" applyBorder="1" applyAlignment="1">
      <alignment horizontal="center" vertical="center"/>
    </xf>
    <xf numFmtId="0" fontId="42" fillId="35" borderId="22" xfId="0" applyNumberFormat="1" applyFont="1" applyFill="1" applyBorder="1" applyAlignment="1">
      <alignment horizontal="center" vertical="center"/>
    </xf>
    <xf numFmtId="0" fontId="42" fillId="34" borderId="16" xfId="0" applyFont="1" applyFill="1" applyBorder="1" applyAlignment="1" quotePrefix="1">
      <alignment horizontal="center" vertical="center"/>
    </xf>
    <xf numFmtId="0" fontId="42" fillId="34" borderId="20" xfId="0" applyFont="1" applyFill="1" applyBorder="1" applyAlignment="1" quotePrefix="1">
      <alignment horizontal="center" vertical="center"/>
    </xf>
    <xf numFmtId="0" fontId="42" fillId="36" borderId="16" xfId="0" applyFont="1" applyFill="1" applyBorder="1" applyAlignment="1" quotePrefix="1">
      <alignment horizontal="center" vertical="center"/>
    </xf>
    <xf numFmtId="0" fontId="42" fillId="36" borderId="20" xfId="0" applyFont="1" applyFill="1" applyBorder="1" applyAlignment="1" quotePrefix="1">
      <alignment horizontal="center" vertical="center"/>
    </xf>
    <xf numFmtId="0" fontId="42" fillId="36" borderId="11" xfId="0" applyFont="1" applyFill="1" applyBorder="1" applyAlignment="1" quotePrefix="1">
      <alignment horizontal="center" vertical="center"/>
    </xf>
    <xf numFmtId="0" fontId="42" fillId="36" borderId="23" xfId="0" applyFont="1" applyFill="1" applyBorder="1" applyAlignment="1">
      <alignment horizontal="center" vertical="center"/>
    </xf>
    <xf numFmtId="0" fontId="42" fillId="36" borderId="24" xfId="0" applyFont="1" applyFill="1" applyBorder="1" applyAlignment="1" quotePrefix="1">
      <alignment horizontal="center" vertical="center"/>
    </xf>
    <xf numFmtId="0" fontId="42" fillId="36" borderId="25" xfId="0" applyFont="1" applyFill="1" applyBorder="1" applyAlignment="1" quotePrefix="1">
      <alignment horizontal="center" vertical="center"/>
    </xf>
    <xf numFmtId="0" fontId="43" fillId="33" borderId="0" xfId="0" applyFont="1" applyFill="1" applyAlignment="1">
      <alignment horizontal="center" vertical="center"/>
    </xf>
    <xf numFmtId="0" fontId="43" fillId="36" borderId="19" xfId="0" applyFont="1" applyFill="1" applyBorder="1" applyAlignment="1">
      <alignment horizontal="center" vertical="center"/>
    </xf>
    <xf numFmtId="0" fontId="43" fillId="36" borderId="22" xfId="0" applyFont="1" applyFill="1" applyBorder="1" applyAlignment="1">
      <alignment horizontal="center" vertical="center"/>
    </xf>
    <xf numFmtId="0" fontId="43" fillId="36" borderId="21" xfId="0" applyFont="1" applyFill="1" applyBorder="1" applyAlignment="1">
      <alignment horizontal="center" vertical="center"/>
    </xf>
    <xf numFmtId="0" fontId="43" fillId="36" borderId="20" xfId="0" applyFont="1" applyFill="1" applyBorder="1" applyAlignment="1">
      <alignment horizontal="center" vertical="center"/>
    </xf>
    <xf numFmtId="0" fontId="43" fillId="36" borderId="26"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3" xfId="0" applyFont="1" applyFill="1" applyBorder="1" applyAlignment="1">
      <alignment horizontal="center" vertical="center"/>
    </xf>
    <xf numFmtId="0" fontId="44" fillId="35" borderId="28" xfId="0" applyFont="1" applyFill="1" applyBorder="1" applyAlignment="1">
      <alignment horizontal="center" vertical="center"/>
    </xf>
    <xf numFmtId="0" fontId="44" fillId="35" borderId="17" xfId="0" applyFont="1" applyFill="1" applyBorder="1" applyAlignment="1">
      <alignment horizontal="center" vertical="center"/>
    </xf>
    <xf numFmtId="0" fontId="44" fillId="34" borderId="28" xfId="0" applyFont="1" applyFill="1" applyBorder="1" applyAlignment="1">
      <alignment horizontal="center" vertical="center"/>
    </xf>
    <xf numFmtId="0" fontId="44" fillId="34" borderId="17" xfId="0" applyFont="1" applyFill="1" applyBorder="1" applyAlignment="1">
      <alignment horizontal="center" vertical="center"/>
    </xf>
    <xf numFmtId="0" fontId="44" fillId="34" borderId="29" xfId="0" applyFont="1" applyFill="1" applyBorder="1" applyAlignment="1">
      <alignment horizontal="center" vertical="center"/>
    </xf>
    <xf numFmtId="0" fontId="44" fillId="34" borderId="21" xfId="0" applyFont="1" applyFill="1" applyBorder="1" applyAlignment="1">
      <alignment horizontal="center" vertical="center"/>
    </xf>
    <xf numFmtId="0" fontId="42" fillId="35" borderId="30"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30" xfId="0" applyNumberFormat="1" applyFont="1" applyFill="1" applyBorder="1" applyAlignment="1">
      <alignment horizontal="center" vertical="center"/>
    </xf>
    <xf numFmtId="0" fontId="42" fillId="35" borderId="32" xfId="0" applyNumberFormat="1" applyFont="1" applyFill="1" applyBorder="1" applyAlignment="1">
      <alignment horizontal="center" vertical="center"/>
    </xf>
    <xf numFmtId="167" fontId="42" fillId="35" borderId="14" xfId="0" applyNumberFormat="1" applyFont="1" applyFill="1" applyBorder="1" applyAlignment="1">
      <alignment horizontal="center" vertical="center"/>
    </xf>
    <xf numFmtId="167" fontId="42" fillId="35" borderId="13" xfId="0" applyNumberFormat="1" applyFont="1" applyFill="1" applyBorder="1" applyAlignment="1">
      <alignment horizontal="center" vertical="center"/>
    </xf>
    <xf numFmtId="167" fontId="42" fillId="35" borderId="33" xfId="0" applyNumberFormat="1" applyFont="1" applyFill="1" applyBorder="1" applyAlignment="1">
      <alignment horizontal="center" vertical="center"/>
    </xf>
    <xf numFmtId="167" fontId="42" fillId="35" borderId="32" xfId="0" applyNumberFormat="1" applyFont="1" applyFill="1" applyBorder="1" applyAlignment="1">
      <alignment horizontal="center" vertical="center"/>
    </xf>
    <xf numFmtId="0" fontId="45" fillId="33" borderId="0" xfId="0" applyFont="1" applyFill="1" applyAlignment="1">
      <alignment vertical="center"/>
    </xf>
    <xf numFmtId="0" fontId="42" fillId="34" borderId="34" xfId="0" applyFont="1" applyFill="1" applyBorder="1" applyAlignment="1" quotePrefix="1">
      <alignment horizontal="center" vertical="center"/>
    </xf>
    <xf numFmtId="0" fontId="42" fillId="35" borderId="35" xfId="0" applyFont="1" applyFill="1" applyBorder="1" applyAlignment="1">
      <alignment horizontal="center" vertical="center"/>
    </xf>
    <xf numFmtId="0" fontId="43" fillId="36" borderId="36" xfId="0" applyFont="1" applyFill="1" applyBorder="1" applyAlignment="1">
      <alignment horizontal="center" vertical="center"/>
    </xf>
    <xf numFmtId="0" fontId="43" fillId="36" borderId="37" xfId="0" applyFont="1" applyFill="1" applyBorder="1" applyAlignment="1">
      <alignment horizontal="center" vertical="center"/>
    </xf>
    <xf numFmtId="170" fontId="46" fillId="33" borderId="0" xfId="0" applyNumberFormat="1" applyFont="1" applyFill="1" applyAlignment="1">
      <alignment vertical="center"/>
    </xf>
    <xf numFmtId="0" fontId="42" fillId="35" borderId="34" xfId="0" applyFont="1" applyFill="1" applyBorder="1" applyAlignment="1">
      <alignment horizontal="center" vertical="center"/>
    </xf>
    <xf numFmtId="0" fontId="42" fillId="35" borderId="38" xfId="0" applyFont="1" applyFill="1" applyBorder="1" applyAlignment="1">
      <alignment horizontal="center" vertical="center"/>
    </xf>
    <xf numFmtId="0" fontId="42" fillId="35" borderId="34" xfId="0" applyNumberFormat="1" applyFont="1" applyFill="1" applyBorder="1" applyAlignment="1">
      <alignment horizontal="center" vertical="center"/>
    </xf>
    <xf numFmtId="0" fontId="42" fillId="35" borderId="35" xfId="0" applyNumberFormat="1" applyFont="1" applyFill="1" applyBorder="1" applyAlignment="1">
      <alignment horizontal="center" vertical="center"/>
    </xf>
    <xf numFmtId="0" fontId="45" fillId="33" borderId="39" xfId="0" applyFont="1" applyFill="1" applyBorder="1" applyAlignment="1">
      <alignment vertical="center"/>
    </xf>
    <xf numFmtId="0" fontId="45" fillId="33" borderId="40" xfId="0" applyFont="1" applyFill="1" applyBorder="1" applyAlignment="1">
      <alignment vertical="center"/>
    </xf>
    <xf numFmtId="0" fontId="42" fillId="33" borderId="0" xfId="0" applyFont="1" applyFill="1" applyBorder="1" applyAlignment="1">
      <alignment vertical="top" wrapText="1"/>
    </xf>
    <xf numFmtId="167" fontId="42" fillId="37" borderId="14" xfId="0" applyNumberFormat="1" applyFont="1" applyFill="1" applyBorder="1" applyAlignment="1" applyProtection="1">
      <alignment horizontal="center" vertical="center"/>
      <protection locked="0"/>
    </xf>
    <xf numFmtId="167" fontId="42" fillId="37" borderId="13" xfId="0" applyNumberFormat="1" applyFont="1" applyFill="1" applyBorder="1" applyAlignment="1" applyProtection="1">
      <alignment horizontal="center" vertical="center"/>
      <protection locked="0"/>
    </xf>
    <xf numFmtId="167" fontId="42" fillId="37" borderId="18" xfId="0" applyNumberFormat="1" applyFont="1" applyFill="1" applyBorder="1" applyAlignment="1" applyProtection="1">
      <alignment horizontal="center" vertical="center"/>
      <protection locked="0"/>
    </xf>
    <xf numFmtId="167" fontId="42" fillId="37" borderId="17" xfId="0" applyNumberFormat="1" applyFont="1" applyFill="1" applyBorder="1" applyAlignment="1" applyProtection="1">
      <alignment horizontal="center" vertical="center"/>
      <protection locked="0"/>
    </xf>
    <xf numFmtId="167" fontId="42" fillId="37" borderId="22" xfId="0" applyNumberFormat="1" applyFont="1" applyFill="1" applyBorder="1" applyAlignment="1" applyProtection="1">
      <alignment horizontal="center" vertical="center"/>
      <protection locked="0"/>
    </xf>
    <xf numFmtId="167" fontId="42" fillId="37" borderId="21" xfId="0" applyNumberFormat="1" applyFont="1" applyFill="1" applyBorder="1" applyAlignment="1" applyProtection="1">
      <alignment horizontal="center" vertical="center"/>
      <protection locked="0"/>
    </xf>
    <xf numFmtId="0" fontId="44" fillId="37" borderId="27" xfId="0" applyFont="1" applyFill="1" applyBorder="1" applyAlignment="1" applyProtection="1">
      <alignment horizontal="center" vertical="center"/>
      <protection locked="0"/>
    </xf>
    <xf numFmtId="0" fontId="44" fillId="37" borderId="13" xfId="0" applyFont="1" applyFill="1" applyBorder="1" applyAlignment="1" applyProtection="1">
      <alignment horizontal="center" vertical="center"/>
      <protection locked="0"/>
    </xf>
    <xf numFmtId="0" fontId="44" fillId="37" borderId="28" xfId="0" applyFont="1" applyFill="1" applyBorder="1" applyAlignment="1" applyProtection="1">
      <alignment horizontal="center" vertical="center"/>
      <protection locked="0"/>
    </xf>
    <xf numFmtId="0" fontId="44" fillId="37" borderId="17" xfId="0" applyFont="1" applyFill="1" applyBorder="1" applyAlignment="1" applyProtection="1">
      <alignment horizontal="center" vertical="center"/>
      <protection locked="0"/>
    </xf>
    <xf numFmtId="2" fontId="42" fillId="35" borderId="34" xfId="0" applyNumberFormat="1" applyFont="1" applyFill="1" applyBorder="1" applyAlignment="1">
      <alignment horizontal="center" vertical="center"/>
    </xf>
    <xf numFmtId="2" fontId="42" fillId="35" borderId="38" xfId="0" applyNumberFormat="1" applyFont="1" applyFill="1" applyBorder="1" applyAlignment="1">
      <alignment horizontal="center" vertical="center"/>
    </xf>
    <xf numFmtId="2" fontId="42" fillId="35" borderId="41" xfId="0" applyNumberFormat="1" applyFont="1" applyFill="1" applyBorder="1" applyAlignment="1">
      <alignment horizontal="center" vertical="center"/>
    </xf>
    <xf numFmtId="2" fontId="42" fillId="35" borderId="16" xfId="0" applyNumberFormat="1" applyFont="1" applyFill="1" applyBorder="1" applyAlignment="1">
      <alignment horizontal="center" vertical="center"/>
    </xf>
    <xf numFmtId="2" fontId="42" fillId="35" borderId="42" xfId="0" applyNumberFormat="1" applyFont="1" applyFill="1" applyBorder="1" applyAlignment="1">
      <alignment horizontal="center" vertical="center"/>
    </xf>
    <xf numFmtId="2" fontId="42" fillId="35" borderId="18" xfId="0" applyNumberFormat="1" applyFont="1" applyFill="1" applyBorder="1" applyAlignment="1">
      <alignment horizontal="center" vertical="center"/>
    </xf>
    <xf numFmtId="2" fontId="42" fillId="35" borderId="20" xfId="0" applyNumberFormat="1" applyFont="1" applyFill="1" applyBorder="1" applyAlignment="1">
      <alignment horizontal="center" vertical="center"/>
    </xf>
    <xf numFmtId="2" fontId="42" fillId="35" borderId="26" xfId="0" applyNumberFormat="1" applyFont="1" applyFill="1" applyBorder="1" applyAlignment="1">
      <alignment horizontal="center" vertical="center"/>
    </xf>
    <xf numFmtId="2" fontId="42" fillId="35" borderId="22" xfId="0" applyNumberFormat="1" applyFont="1" applyFill="1" applyBorder="1" applyAlignment="1">
      <alignment horizontal="center" vertical="center"/>
    </xf>
    <xf numFmtId="1" fontId="42" fillId="35" borderId="34" xfId="0" applyNumberFormat="1" applyFont="1" applyFill="1" applyBorder="1" applyAlignment="1">
      <alignment horizontal="center" vertical="center"/>
    </xf>
    <xf numFmtId="1" fontId="42" fillId="35" borderId="35" xfId="0" applyNumberFormat="1" applyFont="1" applyFill="1" applyBorder="1" applyAlignment="1">
      <alignment horizontal="center" vertical="center"/>
    </xf>
    <xf numFmtId="1" fontId="42" fillId="35" borderId="16" xfId="0" applyNumberFormat="1" applyFont="1" applyFill="1" applyBorder="1" applyAlignment="1">
      <alignment horizontal="center" vertical="center"/>
    </xf>
    <xf numFmtId="1" fontId="42" fillId="35" borderId="17" xfId="0" applyNumberFormat="1" applyFont="1" applyFill="1" applyBorder="1" applyAlignment="1">
      <alignment horizontal="center" vertical="center"/>
    </xf>
    <xf numFmtId="1" fontId="42" fillId="35" borderId="20" xfId="0" applyNumberFormat="1" applyFont="1" applyFill="1" applyBorder="1" applyAlignment="1">
      <alignment horizontal="center" vertical="center"/>
    </xf>
    <xf numFmtId="1" fontId="42" fillId="35" borderId="21" xfId="0" applyNumberFormat="1" applyFont="1" applyFill="1" applyBorder="1" applyAlignment="1">
      <alignment horizontal="center" vertical="center"/>
    </xf>
    <xf numFmtId="0" fontId="42" fillId="34" borderId="43" xfId="0" applyFont="1" applyFill="1" applyBorder="1" applyAlignment="1" quotePrefix="1">
      <alignment horizontal="center" vertical="center"/>
    </xf>
    <xf numFmtId="0" fontId="42" fillId="34" borderId="44" xfId="0" applyFont="1" applyFill="1" applyBorder="1" applyAlignment="1" quotePrefix="1">
      <alignment horizontal="center" vertical="center"/>
    </xf>
    <xf numFmtId="0" fontId="42" fillId="34" borderId="45" xfId="0" applyFont="1" applyFill="1" applyBorder="1" applyAlignment="1" quotePrefix="1">
      <alignment horizontal="center" vertical="center"/>
    </xf>
    <xf numFmtId="0" fontId="42" fillId="35" borderId="46" xfId="0" applyFont="1" applyFill="1" applyBorder="1" applyAlignment="1">
      <alignment horizontal="center" vertical="center"/>
    </xf>
    <xf numFmtId="0" fontId="42" fillId="35" borderId="15" xfId="0" applyFont="1" applyFill="1" applyBorder="1" applyAlignment="1">
      <alignment horizontal="center" vertical="center"/>
    </xf>
    <xf numFmtId="0" fontId="42" fillId="35" borderId="19" xfId="0" applyFont="1" applyFill="1" applyBorder="1" applyAlignment="1">
      <alignment horizontal="center" vertical="center"/>
    </xf>
    <xf numFmtId="0" fontId="45" fillId="33" borderId="47" xfId="0" applyFont="1" applyFill="1" applyBorder="1" applyAlignment="1">
      <alignment vertical="center"/>
    </xf>
    <xf numFmtId="0" fontId="45" fillId="33" borderId="0" xfId="0" applyFont="1" applyFill="1" applyBorder="1" applyAlignment="1">
      <alignment vertical="center"/>
    </xf>
    <xf numFmtId="0" fontId="45" fillId="33" borderId="48" xfId="0" applyFont="1" applyFill="1" applyBorder="1" applyAlignment="1">
      <alignment vertical="center"/>
    </xf>
    <xf numFmtId="0" fontId="42" fillId="35" borderId="14"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22" xfId="0" applyFont="1" applyFill="1" applyBorder="1" applyAlignment="1">
      <alignment horizontal="center" vertical="center"/>
    </xf>
    <xf numFmtId="0" fontId="43" fillId="36" borderId="49" xfId="0" applyFont="1" applyFill="1" applyBorder="1" applyAlignment="1">
      <alignment horizontal="center" vertical="center"/>
    </xf>
    <xf numFmtId="0" fontId="43" fillId="33" borderId="0" xfId="0" applyFont="1" applyFill="1" applyAlignment="1">
      <alignment horizontal="left" vertical="center"/>
    </xf>
    <xf numFmtId="0" fontId="42" fillId="33" borderId="50" xfId="0" applyFont="1" applyFill="1" applyBorder="1" applyAlignment="1">
      <alignment horizontal="left" vertical="top" wrapText="1"/>
    </xf>
    <xf numFmtId="0" fontId="42" fillId="33" borderId="51" xfId="0" applyFont="1" applyFill="1" applyBorder="1" applyAlignment="1">
      <alignment horizontal="left" vertical="top" wrapText="1"/>
    </xf>
    <xf numFmtId="0" fontId="42" fillId="33" borderId="52" xfId="0" applyFont="1" applyFill="1" applyBorder="1" applyAlignment="1">
      <alignment horizontal="left" vertical="top" wrapText="1"/>
    </xf>
    <xf numFmtId="0" fontId="42" fillId="33" borderId="47" xfId="0" applyFont="1" applyFill="1" applyBorder="1" applyAlignment="1">
      <alignment horizontal="left" vertical="top" wrapText="1"/>
    </xf>
    <xf numFmtId="0" fontId="42" fillId="33" borderId="0" xfId="0" applyFont="1" applyFill="1" applyBorder="1" applyAlignment="1">
      <alignment horizontal="left" vertical="top" wrapText="1"/>
    </xf>
    <xf numFmtId="0" fontId="42" fillId="33" borderId="48" xfId="0" applyFont="1" applyFill="1" applyBorder="1" applyAlignment="1">
      <alignment horizontal="left" vertical="top" wrapText="1"/>
    </xf>
    <xf numFmtId="0" fontId="42" fillId="33" borderId="53" xfId="0" applyFont="1" applyFill="1" applyBorder="1" applyAlignment="1">
      <alignment horizontal="left" vertical="top" wrapText="1"/>
    </xf>
    <xf numFmtId="0" fontId="42" fillId="33" borderId="54" xfId="0" applyFont="1" applyFill="1" applyBorder="1" applyAlignment="1">
      <alignment horizontal="left" vertical="top" wrapText="1"/>
    </xf>
    <xf numFmtId="0" fontId="42" fillId="33" borderId="55" xfId="0" applyFont="1" applyFill="1" applyBorder="1" applyAlignment="1">
      <alignment horizontal="left" vertical="top" wrapText="1"/>
    </xf>
    <xf numFmtId="0" fontId="45" fillId="33" borderId="50" xfId="0" applyFont="1" applyFill="1" applyBorder="1" applyAlignment="1">
      <alignment horizontal="center" vertical="center"/>
    </xf>
    <xf numFmtId="0" fontId="45" fillId="33" borderId="51" xfId="0" applyFont="1" applyFill="1" applyBorder="1" applyAlignment="1">
      <alignment horizontal="center" vertical="center"/>
    </xf>
    <xf numFmtId="0" fontId="45" fillId="33" borderId="52" xfId="0" applyFont="1" applyFill="1" applyBorder="1" applyAlignment="1">
      <alignment horizontal="center" vertical="center"/>
    </xf>
    <xf numFmtId="0" fontId="45" fillId="33" borderId="53" xfId="0" applyFont="1" applyFill="1" applyBorder="1" applyAlignment="1">
      <alignment horizontal="center" vertical="center"/>
    </xf>
    <xf numFmtId="0" fontId="45" fillId="33" borderId="54" xfId="0" applyFont="1" applyFill="1" applyBorder="1" applyAlignment="1">
      <alignment horizontal="center" vertical="center"/>
    </xf>
    <xf numFmtId="0" fontId="45" fillId="33" borderId="55" xfId="0" applyFont="1" applyFill="1" applyBorder="1" applyAlignment="1">
      <alignment horizontal="center" vertical="center"/>
    </xf>
    <xf numFmtId="0" fontId="47" fillId="33" borderId="56" xfId="0" applyFont="1" applyFill="1" applyBorder="1" applyAlignment="1">
      <alignment horizontal="center" vertical="center"/>
    </xf>
    <xf numFmtId="0" fontId="47" fillId="33" borderId="39" xfId="0" applyFont="1" applyFill="1" applyBorder="1" applyAlignment="1">
      <alignment horizontal="center" vertical="center"/>
    </xf>
    <xf numFmtId="0" fontId="47" fillId="33" borderId="40" xfId="0" applyFont="1" applyFill="1" applyBorder="1" applyAlignment="1">
      <alignment horizontal="center" vertical="center"/>
    </xf>
    <xf numFmtId="0" fontId="42" fillId="33" borderId="56" xfId="0" applyFont="1" applyFill="1" applyBorder="1" applyAlignment="1">
      <alignment horizontal="center" vertical="center"/>
    </xf>
    <xf numFmtId="0" fontId="42" fillId="33" borderId="39" xfId="0" applyFont="1" applyFill="1" applyBorder="1" applyAlignment="1">
      <alignment horizontal="center" vertical="center"/>
    </xf>
    <xf numFmtId="0" fontId="42" fillId="33" borderId="40" xfId="0" applyFont="1" applyFill="1" applyBorder="1" applyAlignment="1">
      <alignment horizontal="center" vertical="center"/>
    </xf>
    <xf numFmtId="0" fontId="42" fillId="33" borderId="56" xfId="0" applyFont="1" applyFill="1" applyBorder="1" applyAlignment="1">
      <alignment horizontal="right" vertical="center"/>
    </xf>
    <xf numFmtId="0" fontId="42" fillId="33" borderId="39" xfId="0" applyFont="1" applyFill="1" applyBorder="1" applyAlignment="1">
      <alignment horizontal="right" vertical="center"/>
    </xf>
    <xf numFmtId="0" fontId="42" fillId="33" borderId="39" xfId="0" applyFont="1" applyFill="1" applyBorder="1" applyAlignment="1">
      <alignment horizontal="left" vertical="center"/>
    </xf>
    <xf numFmtId="0" fontId="48" fillId="33" borderId="0" xfId="0" applyFont="1" applyFill="1" applyAlignment="1">
      <alignment horizontal="left" vertical="center"/>
    </xf>
    <xf numFmtId="0" fontId="45" fillId="33" borderId="50" xfId="0" applyFont="1" applyFill="1" applyBorder="1" applyAlignment="1">
      <alignment vertical="center"/>
    </xf>
    <xf numFmtId="0" fontId="45" fillId="33" borderId="51" xfId="0" applyFont="1" applyFill="1" applyBorder="1" applyAlignment="1">
      <alignment vertical="center"/>
    </xf>
    <xf numFmtId="0" fontId="45" fillId="33" borderId="52" xfId="0" applyFont="1" applyFill="1" applyBorder="1" applyAlignment="1">
      <alignment vertical="center"/>
    </xf>
    <xf numFmtId="0" fontId="45" fillId="33" borderId="47" xfId="0" applyFont="1" applyFill="1" applyBorder="1" applyAlignment="1">
      <alignment vertical="center"/>
    </xf>
    <xf numFmtId="0" fontId="45" fillId="33" borderId="0" xfId="0" applyFont="1" applyFill="1" applyBorder="1" applyAlignment="1">
      <alignment vertical="center"/>
    </xf>
    <xf numFmtId="0" fontId="45" fillId="33" borderId="48" xfId="0" applyFont="1" applyFill="1" applyBorder="1" applyAlignment="1">
      <alignment vertical="center"/>
    </xf>
    <xf numFmtId="0" fontId="45" fillId="33" borderId="53" xfId="0" applyFont="1" applyFill="1" applyBorder="1" applyAlignment="1">
      <alignment vertical="center"/>
    </xf>
    <xf numFmtId="0" fontId="45" fillId="33" borderId="54" xfId="0" applyFont="1" applyFill="1" applyBorder="1" applyAlignment="1">
      <alignment vertical="center"/>
    </xf>
    <xf numFmtId="0" fontId="45" fillId="33" borderId="55" xfId="0" applyFont="1" applyFill="1" applyBorder="1" applyAlignment="1">
      <alignment vertical="center"/>
    </xf>
    <xf numFmtId="0" fontId="47" fillId="36" borderId="56" xfId="0" applyFont="1" applyFill="1" applyBorder="1" applyAlignment="1">
      <alignment horizontal="center" vertical="center"/>
    </xf>
    <xf numFmtId="0" fontId="47" fillId="36" borderId="39" xfId="0" applyFont="1" applyFill="1" applyBorder="1" applyAlignment="1">
      <alignment horizontal="center" vertical="center"/>
    </xf>
    <xf numFmtId="0" fontId="47" fillId="36" borderId="40" xfId="0" applyFont="1" applyFill="1" applyBorder="1" applyAlignment="1">
      <alignment horizontal="center" vertical="center"/>
    </xf>
    <xf numFmtId="0" fontId="43" fillId="36" borderId="50" xfId="0" applyFont="1" applyFill="1" applyBorder="1" applyAlignment="1">
      <alignment horizontal="center" vertical="center"/>
    </xf>
    <xf numFmtId="0" fontId="43" fillId="36" borderId="51" xfId="0" applyFont="1" applyFill="1" applyBorder="1" applyAlignment="1">
      <alignment horizontal="center" vertical="center"/>
    </xf>
    <xf numFmtId="0" fontId="43" fillId="36" borderId="52" xfId="0" applyFont="1" applyFill="1" applyBorder="1" applyAlignment="1">
      <alignment horizontal="center" vertical="center"/>
    </xf>
    <xf numFmtId="0" fontId="43" fillId="36" borderId="53" xfId="0" applyFont="1" applyFill="1" applyBorder="1" applyAlignment="1">
      <alignment horizontal="center" vertical="center"/>
    </xf>
    <xf numFmtId="0" fontId="43" fillId="36" borderId="54" xfId="0" applyFont="1" applyFill="1" applyBorder="1" applyAlignment="1">
      <alignment horizontal="center" vertical="center"/>
    </xf>
    <xf numFmtId="0" fontId="43" fillId="36" borderId="55" xfId="0" applyFont="1" applyFill="1" applyBorder="1" applyAlignment="1">
      <alignment horizontal="center" vertical="center"/>
    </xf>
    <xf numFmtId="0" fontId="43" fillId="36" borderId="35" xfId="0" applyFont="1" applyFill="1" applyBorder="1" applyAlignment="1">
      <alignment horizontal="center" vertical="center"/>
    </xf>
    <xf numFmtId="0" fontId="43" fillId="36" borderId="17" xfId="0" applyFont="1" applyFill="1" applyBorder="1" applyAlignment="1">
      <alignment horizontal="center" vertical="center"/>
    </xf>
    <xf numFmtId="0" fontId="43" fillId="36" borderId="41" xfId="0" applyFont="1" applyFill="1" applyBorder="1" applyAlignment="1">
      <alignment horizontal="center" vertical="center"/>
    </xf>
    <xf numFmtId="0" fontId="43" fillId="36" borderId="18" xfId="0" applyFont="1" applyFill="1" applyBorder="1" applyAlignment="1">
      <alignment horizontal="center" vertical="center"/>
    </xf>
    <xf numFmtId="0" fontId="43" fillId="36" borderId="46" xfId="0" applyFont="1" applyFill="1" applyBorder="1" applyAlignment="1">
      <alignment horizontal="center" vertical="center"/>
    </xf>
    <xf numFmtId="0" fontId="43" fillId="36" borderId="15" xfId="0" applyFont="1" applyFill="1" applyBorder="1" applyAlignment="1">
      <alignment horizontal="center" vertical="center"/>
    </xf>
    <xf numFmtId="0" fontId="43" fillId="36" borderId="34" xfId="0" applyFont="1" applyFill="1" applyBorder="1" applyAlignment="1">
      <alignment horizontal="center" vertical="center" wrapText="1"/>
    </xf>
    <xf numFmtId="0" fontId="43" fillId="36" borderId="16" xfId="0" applyFont="1" applyFill="1" applyBorder="1" applyAlignment="1">
      <alignment horizontal="center" vertical="center"/>
    </xf>
    <xf numFmtId="0" fontId="43" fillId="36" borderId="34" xfId="0" applyFont="1" applyFill="1" applyBorder="1" applyAlignment="1">
      <alignment horizontal="center" vertical="center"/>
    </xf>
    <xf numFmtId="0" fontId="43" fillId="36" borderId="38" xfId="0" applyFont="1" applyFill="1" applyBorder="1" applyAlignment="1">
      <alignment horizontal="center" vertical="center"/>
    </xf>
    <xf numFmtId="0" fontId="43" fillId="36" borderId="42" xfId="0" applyFont="1" applyFill="1" applyBorder="1" applyAlignment="1">
      <alignment horizontal="center" vertical="center"/>
    </xf>
    <xf numFmtId="0" fontId="46" fillId="33" borderId="0" xfId="0" applyFont="1" applyFill="1" applyAlignment="1">
      <alignment horizontal="left" vertical="center"/>
    </xf>
    <xf numFmtId="0" fontId="43" fillId="36" borderId="50" xfId="0" applyFont="1" applyFill="1" applyBorder="1" applyAlignment="1">
      <alignment horizontal="center" vertical="center" wrapText="1"/>
    </xf>
    <xf numFmtId="0" fontId="43" fillId="36" borderId="51" xfId="0" applyFont="1" applyFill="1" applyBorder="1" applyAlignment="1">
      <alignment horizontal="center" vertical="center" wrapText="1"/>
    </xf>
    <xf numFmtId="0" fontId="43" fillId="36" borderId="52" xfId="0" applyFont="1" applyFill="1" applyBorder="1" applyAlignment="1">
      <alignment horizontal="center" vertical="center" wrapText="1"/>
    </xf>
    <xf numFmtId="0" fontId="43" fillId="36" borderId="57" xfId="0" applyFont="1" applyFill="1" applyBorder="1" applyAlignment="1">
      <alignment horizontal="center" vertical="center" wrapText="1"/>
    </xf>
    <xf numFmtId="0" fontId="43" fillId="36" borderId="58" xfId="0" applyFont="1" applyFill="1" applyBorder="1" applyAlignment="1">
      <alignment horizontal="center" vertical="center" wrapText="1"/>
    </xf>
    <xf numFmtId="0" fontId="43" fillId="36" borderId="59" xfId="0" applyFont="1" applyFill="1" applyBorder="1" applyAlignment="1">
      <alignment horizontal="center" vertical="center" wrapText="1"/>
    </xf>
    <xf numFmtId="0" fontId="43" fillId="36" borderId="47" xfId="0" applyFont="1" applyFill="1" applyBorder="1" applyAlignment="1">
      <alignment horizontal="center" vertical="center" wrapText="1"/>
    </xf>
    <xf numFmtId="0" fontId="43" fillId="36" borderId="0" xfId="0" applyFont="1" applyFill="1" applyBorder="1" applyAlignment="1">
      <alignment horizontal="center" vertical="center" wrapText="1"/>
    </xf>
    <xf numFmtId="0" fontId="43" fillId="36" borderId="48" xfId="0" applyFont="1" applyFill="1" applyBorder="1" applyAlignment="1">
      <alignment horizontal="center" vertical="center" wrapText="1"/>
    </xf>
    <xf numFmtId="2" fontId="49" fillId="33" borderId="0" xfId="0" applyNumberFormat="1" applyFont="1" applyFill="1" applyBorder="1" applyAlignment="1">
      <alignment horizontal="center" vertical="center"/>
    </xf>
    <xf numFmtId="0" fontId="49" fillId="33" borderId="0" xfId="0" applyFont="1" applyFill="1" applyBorder="1" applyAlignment="1">
      <alignment horizontal="center" vertical="center"/>
    </xf>
    <xf numFmtId="1" fontId="42" fillId="33" borderId="0" xfId="0" applyNumberFormat="1" applyFont="1" applyFill="1" applyBorder="1" applyAlignment="1">
      <alignment horizontal="center" vertical="center"/>
    </xf>
    <xf numFmtId="0" fontId="42"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2">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1</xdr:row>
      <xdr:rowOff>47625</xdr:rowOff>
    </xdr:from>
    <xdr:to>
      <xdr:col>27</xdr:col>
      <xdr:colOff>19050</xdr:colOff>
      <xdr:row>2</xdr:row>
      <xdr:rowOff>142875</xdr:rowOff>
    </xdr:to>
    <xdr:pic>
      <xdr:nvPicPr>
        <xdr:cNvPr id="1" name="Afbeelding 1"/>
        <xdr:cNvPicPr preferRelativeResize="1">
          <a:picLocks noChangeAspect="1"/>
        </xdr:cNvPicPr>
      </xdr:nvPicPr>
      <xdr:blipFill>
        <a:blip r:embed="rId1"/>
        <a:stretch>
          <a:fillRect/>
        </a:stretch>
      </xdr:blipFill>
      <xdr:spPr>
        <a:xfrm>
          <a:off x="2028825" y="238125"/>
          <a:ext cx="31337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H23"/>
  <sheetViews>
    <sheetView tabSelected="1" zoomScalePageLayoutView="0" workbookViewId="0" topLeftCell="A1">
      <selection activeCell="A1" sqref="A1"/>
    </sheetView>
  </sheetViews>
  <sheetFormatPr defaultColWidth="2.8515625" defaultRowHeight="15"/>
  <cols>
    <col min="1" max="1" width="2.8515625" style="51" customWidth="1"/>
    <col min="2" max="16384" width="2.8515625" style="51" customWidth="1"/>
  </cols>
  <sheetData>
    <row r="1" ht="15" thickBot="1"/>
    <row r="2" spans="2:60" ht="15" thickBot="1">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4"/>
      <c r="AN2" s="127" t="s">
        <v>75</v>
      </c>
      <c r="AO2" s="127"/>
      <c r="AP2" s="127"/>
      <c r="AQ2" s="127"/>
      <c r="AR2" s="127"/>
      <c r="AS2" s="127"/>
      <c r="AT2" s="127"/>
      <c r="AU2" s="127"/>
      <c r="AV2" s="127"/>
      <c r="AW2" s="127"/>
      <c r="AX2" s="127"/>
      <c r="AY2" s="127"/>
      <c r="AZ2" s="127"/>
      <c r="BA2" s="127"/>
      <c r="BB2" s="127"/>
      <c r="BC2" s="127"/>
      <c r="BD2" s="127"/>
      <c r="BE2" s="127"/>
      <c r="BF2" s="127"/>
      <c r="BG2" s="127"/>
      <c r="BH2" s="127"/>
    </row>
    <row r="3" spans="2:60" ht="15" thickBot="1">
      <c r="B3" s="115"/>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7"/>
      <c r="AN3" s="128" t="s">
        <v>76</v>
      </c>
      <c r="AO3" s="129"/>
      <c r="AP3" s="129"/>
      <c r="AQ3" s="129"/>
      <c r="AR3" s="129"/>
      <c r="AS3" s="129"/>
      <c r="AT3" s="129"/>
      <c r="AU3" s="129"/>
      <c r="AV3" s="129"/>
      <c r="AW3" s="129"/>
      <c r="AX3" s="129"/>
      <c r="AY3" s="129"/>
      <c r="AZ3" s="129"/>
      <c r="BA3" s="129"/>
      <c r="BB3" s="129"/>
      <c r="BC3" s="129"/>
      <c r="BD3" s="129"/>
      <c r="BE3" s="129"/>
      <c r="BF3" s="129"/>
      <c r="BG3" s="129"/>
      <c r="BH3" s="130"/>
    </row>
    <row r="4" spans="40:60" ht="15" thickBot="1">
      <c r="AN4" s="131" t="s">
        <v>86</v>
      </c>
      <c r="AO4" s="132"/>
      <c r="AP4" s="132"/>
      <c r="AQ4" s="132"/>
      <c r="AR4" s="132"/>
      <c r="AS4" s="132"/>
      <c r="AT4" s="132"/>
      <c r="AU4" s="132"/>
      <c r="AV4" s="132"/>
      <c r="AW4" s="132"/>
      <c r="AX4" s="132"/>
      <c r="AY4" s="132"/>
      <c r="AZ4" s="132"/>
      <c r="BA4" s="132"/>
      <c r="BB4" s="132"/>
      <c r="BC4" s="132"/>
      <c r="BD4" s="132"/>
      <c r="BE4" s="132"/>
      <c r="BF4" s="132"/>
      <c r="BG4" s="132"/>
      <c r="BH4" s="133"/>
    </row>
    <row r="5" spans="2:60" ht="15.75" thickBot="1">
      <c r="B5" s="118" t="s">
        <v>34</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20"/>
      <c r="AN5" s="131" t="s">
        <v>87</v>
      </c>
      <c r="AO5" s="132"/>
      <c r="AP5" s="132"/>
      <c r="AQ5" s="132"/>
      <c r="AR5" s="132"/>
      <c r="AS5" s="132"/>
      <c r="AT5" s="132"/>
      <c r="AU5" s="132"/>
      <c r="AV5" s="132"/>
      <c r="AW5" s="132"/>
      <c r="AX5" s="132"/>
      <c r="AY5" s="132"/>
      <c r="AZ5" s="132"/>
      <c r="BA5" s="132"/>
      <c r="BB5" s="132"/>
      <c r="BC5" s="132"/>
      <c r="BD5" s="132"/>
      <c r="BE5" s="132"/>
      <c r="BF5" s="132"/>
      <c r="BG5" s="132"/>
      <c r="BH5" s="133"/>
    </row>
    <row r="6" spans="40:60" ht="15" thickBot="1">
      <c r="AN6" s="131"/>
      <c r="AO6" s="132"/>
      <c r="AP6" s="132"/>
      <c r="AQ6" s="132"/>
      <c r="AR6" s="132"/>
      <c r="AS6" s="132"/>
      <c r="AT6" s="132"/>
      <c r="AU6" s="132"/>
      <c r="AV6" s="132"/>
      <c r="AW6" s="132"/>
      <c r="AX6" s="132"/>
      <c r="AY6" s="132"/>
      <c r="AZ6" s="132"/>
      <c r="BA6" s="132"/>
      <c r="BB6" s="132"/>
      <c r="BC6" s="132"/>
      <c r="BD6" s="132"/>
      <c r="BE6" s="132"/>
      <c r="BF6" s="132"/>
      <c r="BG6" s="132"/>
      <c r="BH6" s="133"/>
    </row>
    <row r="7" spans="2:60" ht="15" thickBot="1">
      <c r="B7" s="121" t="s">
        <v>52</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3"/>
      <c r="AN7" s="131"/>
      <c r="AO7" s="132"/>
      <c r="AP7" s="132"/>
      <c r="AQ7" s="132"/>
      <c r="AR7" s="132"/>
      <c r="AS7" s="132"/>
      <c r="AT7" s="132"/>
      <c r="AU7" s="132"/>
      <c r="AV7" s="132"/>
      <c r="AW7" s="132"/>
      <c r="AX7" s="132"/>
      <c r="AY7" s="132"/>
      <c r="AZ7" s="132"/>
      <c r="BA7" s="132"/>
      <c r="BB7" s="132"/>
      <c r="BC7" s="132"/>
      <c r="BD7" s="132"/>
      <c r="BE7" s="132"/>
      <c r="BF7" s="132"/>
      <c r="BG7" s="132"/>
      <c r="BH7" s="133"/>
    </row>
    <row r="8" spans="40:60" ht="15" thickBot="1">
      <c r="AN8" s="131"/>
      <c r="AO8" s="132"/>
      <c r="AP8" s="132"/>
      <c r="AQ8" s="132"/>
      <c r="AR8" s="132"/>
      <c r="AS8" s="132"/>
      <c r="AT8" s="132"/>
      <c r="AU8" s="132"/>
      <c r="AV8" s="132"/>
      <c r="AW8" s="132"/>
      <c r="AX8" s="132"/>
      <c r="AY8" s="132"/>
      <c r="AZ8" s="132"/>
      <c r="BA8" s="132"/>
      <c r="BB8" s="132"/>
      <c r="BC8" s="132"/>
      <c r="BD8" s="132"/>
      <c r="BE8" s="132"/>
      <c r="BF8" s="132"/>
      <c r="BG8" s="132"/>
      <c r="BH8" s="133"/>
    </row>
    <row r="9" spans="2:60" ht="15" thickBot="1">
      <c r="B9" s="124" t="s">
        <v>54</v>
      </c>
      <c r="C9" s="125"/>
      <c r="D9" s="125"/>
      <c r="E9" s="125"/>
      <c r="F9" s="125"/>
      <c r="G9" s="126" t="s">
        <v>88</v>
      </c>
      <c r="H9" s="126"/>
      <c r="I9" s="126"/>
      <c r="J9" s="126"/>
      <c r="K9" s="126"/>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2"/>
      <c r="AN9" s="131"/>
      <c r="AO9" s="132"/>
      <c r="AP9" s="132"/>
      <c r="AQ9" s="132"/>
      <c r="AR9" s="132"/>
      <c r="AS9" s="132"/>
      <c r="AT9" s="132"/>
      <c r="AU9" s="132"/>
      <c r="AV9" s="132"/>
      <c r="AW9" s="132"/>
      <c r="AX9" s="132"/>
      <c r="AY9" s="132"/>
      <c r="AZ9" s="132"/>
      <c r="BA9" s="132"/>
      <c r="BB9" s="132"/>
      <c r="BC9" s="132"/>
      <c r="BD9" s="132"/>
      <c r="BE9" s="132"/>
      <c r="BF9" s="132"/>
      <c r="BG9" s="132"/>
      <c r="BH9" s="133"/>
    </row>
    <row r="10" spans="40:60" ht="14.25">
      <c r="AN10" s="131"/>
      <c r="AO10" s="132"/>
      <c r="AP10" s="132"/>
      <c r="AQ10" s="132"/>
      <c r="AR10" s="132"/>
      <c r="AS10" s="132"/>
      <c r="AT10" s="132"/>
      <c r="AU10" s="132"/>
      <c r="AV10" s="132"/>
      <c r="AW10" s="132"/>
      <c r="AX10" s="132"/>
      <c r="AY10" s="132"/>
      <c r="AZ10" s="132"/>
      <c r="BA10" s="132"/>
      <c r="BB10" s="132"/>
      <c r="BC10" s="132"/>
      <c r="BD10" s="132"/>
      <c r="BE10" s="132"/>
      <c r="BF10" s="132"/>
      <c r="BG10" s="132"/>
      <c r="BH10" s="133"/>
    </row>
    <row r="11" spans="2:60" ht="15" thickBot="1">
      <c r="B11" s="102" t="s">
        <v>33</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N11" s="131"/>
      <c r="AO11" s="132"/>
      <c r="AP11" s="132"/>
      <c r="AQ11" s="132"/>
      <c r="AR11" s="132"/>
      <c r="AS11" s="132"/>
      <c r="AT11" s="132"/>
      <c r="AU11" s="132"/>
      <c r="AV11" s="132"/>
      <c r="AW11" s="132"/>
      <c r="AX11" s="132"/>
      <c r="AY11" s="132"/>
      <c r="AZ11" s="132"/>
      <c r="BA11" s="132"/>
      <c r="BB11" s="132"/>
      <c r="BC11" s="132"/>
      <c r="BD11" s="132"/>
      <c r="BE11" s="132"/>
      <c r="BF11" s="132"/>
      <c r="BG11" s="132"/>
      <c r="BH11" s="133"/>
    </row>
    <row r="12" spans="2:60" ht="14.25">
      <c r="B12" s="103" t="s">
        <v>85</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5"/>
      <c r="AN12" s="131"/>
      <c r="AO12" s="132"/>
      <c r="AP12" s="132"/>
      <c r="AQ12" s="132"/>
      <c r="AR12" s="132"/>
      <c r="AS12" s="132"/>
      <c r="AT12" s="132"/>
      <c r="AU12" s="132"/>
      <c r="AV12" s="132"/>
      <c r="AW12" s="132"/>
      <c r="AX12" s="132"/>
      <c r="AY12" s="132"/>
      <c r="AZ12" s="132"/>
      <c r="BA12" s="132"/>
      <c r="BB12" s="132"/>
      <c r="BC12" s="132"/>
      <c r="BD12" s="132"/>
      <c r="BE12" s="132"/>
      <c r="BF12" s="132"/>
      <c r="BG12" s="132"/>
      <c r="BH12" s="133"/>
    </row>
    <row r="13" spans="2:60" ht="14.25">
      <c r="B13" s="10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8"/>
      <c r="AN13" s="131"/>
      <c r="AO13" s="132"/>
      <c r="AP13" s="132"/>
      <c r="AQ13" s="132"/>
      <c r="AR13" s="132"/>
      <c r="AS13" s="132"/>
      <c r="AT13" s="132"/>
      <c r="AU13" s="132"/>
      <c r="AV13" s="132"/>
      <c r="AW13" s="132"/>
      <c r="AX13" s="132"/>
      <c r="AY13" s="132"/>
      <c r="AZ13" s="132"/>
      <c r="BA13" s="132"/>
      <c r="BB13" s="132"/>
      <c r="BC13" s="132"/>
      <c r="BD13" s="132"/>
      <c r="BE13" s="132"/>
      <c r="BF13" s="132"/>
      <c r="BG13" s="132"/>
      <c r="BH13" s="133"/>
    </row>
    <row r="14" spans="2:60" ht="14.25">
      <c r="B14" s="106"/>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8"/>
      <c r="AN14" s="131"/>
      <c r="AO14" s="132"/>
      <c r="AP14" s="132"/>
      <c r="AQ14" s="132"/>
      <c r="AR14" s="132"/>
      <c r="AS14" s="132"/>
      <c r="AT14" s="132"/>
      <c r="AU14" s="132"/>
      <c r="AV14" s="132"/>
      <c r="AW14" s="132"/>
      <c r="AX14" s="132"/>
      <c r="AY14" s="132"/>
      <c r="AZ14" s="132"/>
      <c r="BA14" s="132"/>
      <c r="BB14" s="132"/>
      <c r="BC14" s="132"/>
      <c r="BD14" s="132"/>
      <c r="BE14" s="132"/>
      <c r="BF14" s="132"/>
      <c r="BG14" s="132"/>
      <c r="BH14" s="133"/>
    </row>
    <row r="15" spans="2:60" ht="14.25">
      <c r="B15" s="106"/>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8"/>
      <c r="AN15" s="95"/>
      <c r="AO15" s="96"/>
      <c r="AP15" s="96"/>
      <c r="AQ15" s="96"/>
      <c r="AR15" s="96"/>
      <c r="AS15" s="96"/>
      <c r="AT15" s="96"/>
      <c r="AU15" s="96"/>
      <c r="AV15" s="96"/>
      <c r="AW15" s="96"/>
      <c r="AX15" s="96"/>
      <c r="AY15" s="96"/>
      <c r="AZ15" s="96"/>
      <c r="BA15" s="96"/>
      <c r="BB15" s="96"/>
      <c r="BC15" s="96"/>
      <c r="BD15" s="96"/>
      <c r="BE15" s="96"/>
      <c r="BF15" s="96"/>
      <c r="BG15" s="96"/>
      <c r="BH15" s="97"/>
    </row>
    <row r="16" spans="2:60" ht="14.25">
      <c r="B16" s="106"/>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8"/>
      <c r="AN16" s="95"/>
      <c r="AO16" s="96"/>
      <c r="AP16" s="96"/>
      <c r="AQ16" s="96"/>
      <c r="AR16" s="96"/>
      <c r="AS16" s="96"/>
      <c r="AT16" s="96"/>
      <c r="AU16" s="96"/>
      <c r="AV16" s="96"/>
      <c r="AW16" s="96"/>
      <c r="AX16" s="96"/>
      <c r="AY16" s="96"/>
      <c r="AZ16" s="96"/>
      <c r="BA16" s="96"/>
      <c r="BB16" s="96"/>
      <c r="BC16" s="96"/>
      <c r="BD16" s="96"/>
      <c r="BE16" s="96"/>
      <c r="BF16" s="96"/>
      <c r="BG16" s="96"/>
      <c r="BH16" s="97"/>
    </row>
    <row r="17" spans="2:60" ht="14.25">
      <c r="B17" s="106"/>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8"/>
      <c r="AN17" s="95"/>
      <c r="AO17" s="96"/>
      <c r="AP17" s="96"/>
      <c r="AQ17" s="96"/>
      <c r="AR17" s="96"/>
      <c r="AS17" s="96"/>
      <c r="AT17" s="96"/>
      <c r="AU17" s="96"/>
      <c r="AV17" s="96"/>
      <c r="AW17" s="96"/>
      <c r="AX17" s="96"/>
      <c r="AY17" s="96"/>
      <c r="AZ17" s="96"/>
      <c r="BA17" s="96"/>
      <c r="BB17" s="96"/>
      <c r="BC17" s="96"/>
      <c r="BD17" s="96"/>
      <c r="BE17" s="96"/>
      <c r="BF17" s="96"/>
      <c r="BG17" s="96"/>
      <c r="BH17" s="97"/>
    </row>
    <row r="18" spans="2:60" ht="14.25">
      <c r="B18" s="106"/>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8"/>
      <c r="AN18" s="95"/>
      <c r="AO18" s="96"/>
      <c r="AP18" s="96"/>
      <c r="AQ18" s="96"/>
      <c r="AR18" s="96"/>
      <c r="AS18" s="96"/>
      <c r="AT18" s="96"/>
      <c r="AU18" s="96"/>
      <c r="AV18" s="96"/>
      <c r="AW18" s="96"/>
      <c r="AX18" s="96"/>
      <c r="AY18" s="96"/>
      <c r="AZ18" s="96"/>
      <c r="BA18" s="96"/>
      <c r="BB18" s="96"/>
      <c r="BC18" s="96"/>
      <c r="BD18" s="96"/>
      <c r="BE18" s="96"/>
      <c r="BF18" s="96"/>
      <c r="BG18" s="96"/>
      <c r="BH18" s="97"/>
    </row>
    <row r="19" spans="2:60" ht="14.25">
      <c r="B19" s="10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N19" s="95"/>
      <c r="AO19" s="96"/>
      <c r="AP19" s="96"/>
      <c r="AQ19" s="96"/>
      <c r="AR19" s="96"/>
      <c r="AS19" s="96"/>
      <c r="AT19" s="96"/>
      <c r="AU19" s="96"/>
      <c r="AV19" s="96"/>
      <c r="AW19" s="96"/>
      <c r="AX19" s="96"/>
      <c r="AY19" s="96"/>
      <c r="AZ19" s="96"/>
      <c r="BA19" s="96"/>
      <c r="BB19" s="96"/>
      <c r="BC19" s="96"/>
      <c r="BD19" s="96"/>
      <c r="BE19" s="96"/>
      <c r="BF19" s="96"/>
      <c r="BG19" s="96"/>
      <c r="BH19" s="97"/>
    </row>
    <row r="20" spans="2:60" ht="14.25">
      <c r="B20" s="106"/>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8"/>
      <c r="AN20" s="95"/>
      <c r="AO20" s="96"/>
      <c r="AP20" s="96"/>
      <c r="AQ20" s="96"/>
      <c r="AR20" s="96"/>
      <c r="AS20" s="96"/>
      <c r="AT20" s="96"/>
      <c r="AU20" s="96"/>
      <c r="AV20" s="96"/>
      <c r="AW20" s="96"/>
      <c r="AX20" s="96"/>
      <c r="AY20" s="96"/>
      <c r="AZ20" s="96"/>
      <c r="BA20" s="96"/>
      <c r="BB20" s="96"/>
      <c r="BC20" s="96"/>
      <c r="BD20" s="96"/>
      <c r="BE20" s="96"/>
      <c r="BF20" s="96"/>
      <c r="BG20" s="96"/>
      <c r="BH20" s="97"/>
    </row>
    <row r="21" spans="2:60" ht="14.25">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c r="AN21" s="131"/>
      <c r="AO21" s="132"/>
      <c r="AP21" s="132"/>
      <c r="AQ21" s="132"/>
      <c r="AR21" s="132"/>
      <c r="AS21" s="132"/>
      <c r="AT21" s="132"/>
      <c r="AU21" s="132"/>
      <c r="AV21" s="132"/>
      <c r="AW21" s="132"/>
      <c r="AX21" s="132"/>
      <c r="AY21" s="132"/>
      <c r="AZ21" s="132"/>
      <c r="BA21" s="132"/>
      <c r="BB21" s="132"/>
      <c r="BC21" s="132"/>
      <c r="BD21" s="132"/>
      <c r="BE21" s="132"/>
      <c r="BF21" s="132"/>
      <c r="BG21" s="132"/>
      <c r="BH21" s="133"/>
    </row>
    <row r="22" spans="2:60" ht="14.25">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c r="AN22" s="131"/>
      <c r="AO22" s="132"/>
      <c r="AP22" s="132"/>
      <c r="AQ22" s="132"/>
      <c r="AR22" s="132"/>
      <c r="AS22" s="132"/>
      <c r="AT22" s="132"/>
      <c r="AU22" s="132"/>
      <c r="AV22" s="132"/>
      <c r="AW22" s="132"/>
      <c r="AX22" s="132"/>
      <c r="AY22" s="132"/>
      <c r="AZ22" s="132"/>
      <c r="BA22" s="132"/>
      <c r="BB22" s="132"/>
      <c r="BC22" s="132"/>
      <c r="BD22" s="132"/>
      <c r="BE22" s="132"/>
      <c r="BF22" s="132"/>
      <c r="BG22" s="132"/>
      <c r="BH22" s="133"/>
    </row>
    <row r="23" spans="2:60" ht="15" thickBot="1">
      <c r="B23" s="109"/>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c r="AN23" s="134"/>
      <c r="AO23" s="135"/>
      <c r="AP23" s="135"/>
      <c r="AQ23" s="135"/>
      <c r="AR23" s="135"/>
      <c r="AS23" s="135"/>
      <c r="AT23" s="135"/>
      <c r="AU23" s="135"/>
      <c r="AV23" s="135"/>
      <c r="AW23" s="135"/>
      <c r="AX23" s="135"/>
      <c r="AY23" s="135"/>
      <c r="AZ23" s="135"/>
      <c r="BA23" s="135"/>
      <c r="BB23" s="135"/>
      <c r="BC23" s="135"/>
      <c r="BD23" s="135"/>
      <c r="BE23" s="135"/>
      <c r="BF23" s="135"/>
      <c r="BG23" s="135"/>
      <c r="BH23" s="136"/>
    </row>
  </sheetData>
  <sheetProtection/>
  <mergeCells count="23">
    <mergeCell ref="AN14:BH14"/>
    <mergeCell ref="AN21:BH21"/>
    <mergeCell ref="AN22:BH22"/>
    <mergeCell ref="AN23:BH23"/>
    <mergeCell ref="AN8:BH8"/>
    <mergeCell ref="AN9:BH9"/>
    <mergeCell ref="AN10:BH10"/>
    <mergeCell ref="AN11:BH11"/>
    <mergeCell ref="AN12:BH12"/>
    <mergeCell ref="AN13:BH13"/>
    <mergeCell ref="AN2:BH2"/>
    <mergeCell ref="AN3:BH3"/>
    <mergeCell ref="AN4:BH4"/>
    <mergeCell ref="AN5:BH5"/>
    <mergeCell ref="AN6:BH6"/>
    <mergeCell ref="AN7:BH7"/>
    <mergeCell ref="B11:AL11"/>
    <mergeCell ref="B12:AL23"/>
    <mergeCell ref="B2:AL3"/>
    <mergeCell ref="B5:AL5"/>
    <mergeCell ref="B7:AL7"/>
    <mergeCell ref="B9:F9"/>
    <mergeCell ref="G9:K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AU26"/>
  <sheetViews>
    <sheetView zoomScalePageLayoutView="0" workbookViewId="0" topLeftCell="A1">
      <selection activeCell="C7" sqref="C7"/>
    </sheetView>
  </sheetViews>
  <sheetFormatPr defaultColWidth="9.140625" defaultRowHeight="15"/>
  <cols>
    <col min="1" max="1" width="2.421875" style="1" customWidth="1"/>
    <col min="2" max="2" width="10.00390625" style="1" customWidth="1"/>
    <col min="3" max="4" width="6.57421875" style="1" bestFit="1" customWidth="1"/>
    <col min="5" max="5" width="1.421875" style="1" hidden="1" customWidth="1"/>
    <col min="6" max="6" width="5.8515625" style="1" hidden="1" customWidth="1"/>
    <col min="7" max="7" width="5.421875" style="1" hidden="1" customWidth="1"/>
    <col min="8" max="13" width="5.28125" style="1" hidden="1" customWidth="1"/>
    <col min="14" max="14" width="1.421875" style="1" customWidth="1"/>
    <col min="15" max="15" width="8.421875" style="1" bestFit="1" customWidth="1"/>
    <col min="16" max="16" width="8.28125" style="1" bestFit="1" customWidth="1"/>
    <col min="17" max="17" width="1.421875" style="1" hidden="1" customWidth="1"/>
    <col min="18" max="18" width="5.8515625" style="1" hidden="1" customWidth="1"/>
    <col min="19" max="19" width="5.421875" style="1" hidden="1" customWidth="1"/>
    <col min="20" max="25" width="5.28125" style="1" hidden="1" customWidth="1"/>
    <col min="26" max="26" width="1.421875" style="1" customWidth="1"/>
    <col min="27" max="27" width="8.421875" style="1" bestFit="1" customWidth="1"/>
    <col min="28" max="28" width="8.28125" style="1" bestFit="1" customWidth="1"/>
    <col min="29" max="29" width="1.1484375" style="1" customWidth="1"/>
    <col min="30" max="38" width="9.28125" style="1" customWidth="1"/>
    <col min="39" max="39" width="9.140625" style="1" customWidth="1"/>
    <col min="40" max="41" width="5.140625" style="1" hidden="1" customWidth="1"/>
    <col min="42" max="45" width="7.57421875" style="1" hidden="1" customWidth="1"/>
    <col min="46" max="47" width="7.140625" style="1" hidden="1" customWidth="1"/>
    <col min="48" max="48" width="1.421875" style="1" customWidth="1"/>
    <col min="49" max="16384" width="9.140625" style="1" customWidth="1"/>
  </cols>
  <sheetData>
    <row r="1" ht="13.5" thickBot="1"/>
    <row r="2" spans="2:38" ht="21" customHeight="1" thickBot="1">
      <c r="B2" s="137" t="s">
        <v>84</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9"/>
    </row>
    <row r="3" ht="13.5" thickBot="1"/>
    <row r="4" spans="2:47" ht="15" customHeight="1">
      <c r="B4" s="150" t="s">
        <v>80</v>
      </c>
      <c r="C4" s="148" t="s">
        <v>1</v>
      </c>
      <c r="D4" s="146" t="s">
        <v>0</v>
      </c>
      <c r="E4" s="29"/>
      <c r="F4" s="154" t="s">
        <v>1</v>
      </c>
      <c r="G4" s="155"/>
      <c r="H4" s="158" t="s">
        <v>10</v>
      </c>
      <c r="I4" s="159"/>
      <c r="J4" s="159"/>
      <c r="K4" s="159"/>
      <c r="L4" s="159"/>
      <c r="M4" s="160"/>
      <c r="N4" s="29"/>
      <c r="O4" s="152" t="s">
        <v>30</v>
      </c>
      <c r="P4" s="146"/>
      <c r="Q4" s="29"/>
      <c r="R4" s="154" t="s">
        <v>0</v>
      </c>
      <c r="S4" s="155"/>
      <c r="T4" s="158" t="s">
        <v>11</v>
      </c>
      <c r="U4" s="159"/>
      <c r="V4" s="159"/>
      <c r="W4" s="159"/>
      <c r="X4" s="159"/>
      <c r="Y4" s="160"/>
      <c r="Z4" s="29"/>
      <c r="AA4" s="152" t="s">
        <v>31</v>
      </c>
      <c r="AB4" s="146"/>
      <c r="AD4" s="140" t="s">
        <v>28</v>
      </c>
      <c r="AE4" s="141"/>
      <c r="AF4" s="141"/>
      <c r="AG4" s="141"/>
      <c r="AH4" s="141"/>
      <c r="AI4" s="141"/>
      <c r="AJ4" s="141"/>
      <c r="AK4" s="141"/>
      <c r="AL4" s="142"/>
      <c r="AN4" s="158" t="s">
        <v>55</v>
      </c>
      <c r="AO4" s="160"/>
      <c r="AP4" s="158" t="s">
        <v>77</v>
      </c>
      <c r="AQ4" s="159"/>
      <c r="AR4" s="158" t="s">
        <v>78</v>
      </c>
      <c r="AS4" s="160"/>
      <c r="AT4" s="159" t="s">
        <v>79</v>
      </c>
      <c r="AU4" s="160"/>
    </row>
    <row r="5" spans="2:47" ht="15.75" customHeight="1" thickBot="1">
      <c r="B5" s="151"/>
      <c r="C5" s="149"/>
      <c r="D5" s="147"/>
      <c r="E5" s="29"/>
      <c r="F5" s="153"/>
      <c r="G5" s="156"/>
      <c r="H5" s="161"/>
      <c r="I5" s="162"/>
      <c r="J5" s="162"/>
      <c r="K5" s="162"/>
      <c r="L5" s="162"/>
      <c r="M5" s="163"/>
      <c r="N5" s="29"/>
      <c r="O5" s="153"/>
      <c r="P5" s="147"/>
      <c r="Q5" s="29"/>
      <c r="R5" s="153"/>
      <c r="S5" s="156"/>
      <c r="T5" s="161"/>
      <c r="U5" s="162"/>
      <c r="V5" s="162"/>
      <c r="W5" s="162"/>
      <c r="X5" s="162"/>
      <c r="Y5" s="163"/>
      <c r="Z5" s="29"/>
      <c r="AA5" s="153"/>
      <c r="AB5" s="147"/>
      <c r="AD5" s="143"/>
      <c r="AE5" s="144"/>
      <c r="AF5" s="144"/>
      <c r="AG5" s="144"/>
      <c r="AH5" s="144"/>
      <c r="AI5" s="144"/>
      <c r="AJ5" s="144"/>
      <c r="AK5" s="144"/>
      <c r="AL5" s="145"/>
      <c r="AN5" s="164"/>
      <c r="AO5" s="166"/>
      <c r="AP5" s="164"/>
      <c r="AQ5" s="165"/>
      <c r="AR5" s="164"/>
      <c r="AS5" s="166"/>
      <c r="AT5" s="165"/>
      <c r="AU5" s="166"/>
    </row>
    <row r="6" spans="2:47" ht="13.5" thickBot="1">
      <c r="B6" s="30" t="s">
        <v>4</v>
      </c>
      <c r="C6" s="31" t="s">
        <v>3</v>
      </c>
      <c r="D6" s="32" t="s">
        <v>3</v>
      </c>
      <c r="E6" s="29"/>
      <c r="F6" s="54" t="s">
        <v>5</v>
      </c>
      <c r="G6" s="101" t="s">
        <v>3</v>
      </c>
      <c r="H6" s="33" t="s">
        <v>6</v>
      </c>
      <c r="I6" s="32" t="s">
        <v>6</v>
      </c>
      <c r="J6" s="33" t="s">
        <v>7</v>
      </c>
      <c r="K6" s="32" t="s">
        <v>7</v>
      </c>
      <c r="L6" s="31" t="s">
        <v>7</v>
      </c>
      <c r="M6" s="32" t="s">
        <v>7</v>
      </c>
      <c r="N6" s="29"/>
      <c r="O6" s="33" t="s">
        <v>8</v>
      </c>
      <c r="P6" s="32" t="s">
        <v>9</v>
      </c>
      <c r="Q6" s="29"/>
      <c r="R6" s="54" t="s">
        <v>5</v>
      </c>
      <c r="S6" s="101" t="s">
        <v>3</v>
      </c>
      <c r="T6" s="33" t="s">
        <v>6</v>
      </c>
      <c r="U6" s="32" t="s">
        <v>6</v>
      </c>
      <c r="V6" s="33" t="s">
        <v>7</v>
      </c>
      <c r="W6" s="32" t="s">
        <v>7</v>
      </c>
      <c r="X6" s="31" t="s">
        <v>7</v>
      </c>
      <c r="Y6" s="32" t="s">
        <v>7</v>
      </c>
      <c r="Z6" s="29"/>
      <c r="AA6" s="54" t="s">
        <v>8</v>
      </c>
      <c r="AB6" s="55" t="s">
        <v>9</v>
      </c>
      <c r="AD6" s="26"/>
      <c r="AE6" s="27" t="s">
        <v>12</v>
      </c>
      <c r="AF6" s="27" t="s">
        <v>13</v>
      </c>
      <c r="AG6" s="27" t="s">
        <v>14</v>
      </c>
      <c r="AH6" s="27" t="s">
        <v>15</v>
      </c>
      <c r="AI6" s="27" t="s">
        <v>16</v>
      </c>
      <c r="AJ6" s="27" t="s">
        <v>17</v>
      </c>
      <c r="AK6" s="27" t="s">
        <v>18</v>
      </c>
      <c r="AL6" s="28" t="s">
        <v>19</v>
      </c>
      <c r="AN6" s="164"/>
      <c r="AO6" s="166"/>
      <c r="AP6" s="164"/>
      <c r="AQ6" s="165"/>
      <c r="AR6" s="164"/>
      <c r="AS6" s="166"/>
      <c r="AT6" s="165"/>
      <c r="AU6" s="166"/>
    </row>
    <row r="7" spans="2:47" ht="13.5">
      <c r="B7" s="2">
        <v>0</v>
      </c>
      <c r="C7" s="64">
        <v>70250</v>
      </c>
      <c r="D7" s="65">
        <v>70250</v>
      </c>
      <c r="F7" s="57">
        <f>VALUE(LEFT(C7,2))</f>
        <v>70</v>
      </c>
      <c r="G7" s="53">
        <f>VALUE(RIGHT(C7,3))</f>
        <v>250</v>
      </c>
      <c r="H7" s="98">
        <f>F7*2-2</f>
        <v>138</v>
      </c>
      <c r="I7" s="5">
        <f>G7/12.5</f>
        <v>20</v>
      </c>
      <c r="J7" s="6" t="str">
        <f>_XLL.DEC.N.HEX(H7)</f>
        <v>8A</v>
      </c>
      <c r="K7" s="7" t="str">
        <f>_XLL.DEC.N.HEX(I7)</f>
        <v>14</v>
      </c>
      <c r="L7" s="8" t="str">
        <f>TEXT(J7,"00")</f>
        <v>8A</v>
      </c>
      <c r="M7" s="7" t="str">
        <f>TEXT(K7,"00")</f>
        <v>14</v>
      </c>
      <c r="O7" s="52" t="s">
        <v>20</v>
      </c>
      <c r="P7" s="92" t="str">
        <f>IF(AN7=0,L7&amp;M7,"FFFF")</f>
        <v>8A14</v>
      </c>
      <c r="R7" s="57">
        <f>VALUE(LEFT(D7,2)+21)</f>
        <v>91</v>
      </c>
      <c r="S7" s="53">
        <f>VALUE(RIGHT(D7,3)+400)</f>
        <v>650</v>
      </c>
      <c r="T7" s="98">
        <f>R7*2-2</f>
        <v>180</v>
      </c>
      <c r="U7" s="5">
        <f>S7/12.5</f>
        <v>52</v>
      </c>
      <c r="V7" s="6" t="str">
        <f>_XLL.DEC.N.HEX(T7)</f>
        <v>B4</v>
      </c>
      <c r="W7" s="7" t="str">
        <f>_XLL.DEC.N.HEX(U7)</f>
        <v>34</v>
      </c>
      <c r="X7" s="8" t="str">
        <f>TEXT(V7,"00")</f>
        <v>B4</v>
      </c>
      <c r="Y7" s="7" t="str">
        <f>TEXT(W7,"00")</f>
        <v>34</v>
      </c>
      <c r="AA7" s="89" t="s">
        <v>43</v>
      </c>
      <c r="AB7" s="92" t="str">
        <f>IF(AO7=0,X7&amp;Y7,"FFFF")</f>
        <v>B434</v>
      </c>
      <c r="AD7" s="25" t="s">
        <v>20</v>
      </c>
      <c r="AE7" s="35" t="str">
        <f>P7</f>
        <v>8A14</v>
      </c>
      <c r="AF7" s="35" t="str">
        <f>P8</f>
        <v>8A16</v>
      </c>
      <c r="AG7" s="35" t="str">
        <f>P9</f>
        <v>8A18</v>
      </c>
      <c r="AH7" s="35" t="str">
        <f>P10</f>
        <v>8A1A</v>
      </c>
      <c r="AI7" s="35" t="str">
        <f>P11</f>
        <v>8A1C</v>
      </c>
      <c r="AJ7" s="35" t="str">
        <f>P12</f>
        <v>8A1E</v>
      </c>
      <c r="AK7" s="35" t="str">
        <f>P13</f>
        <v>8A20</v>
      </c>
      <c r="AL7" s="36" t="str">
        <f>P14</f>
        <v>8A22</v>
      </c>
      <c r="AN7" s="57">
        <f>IF(66000&lt;=C7,IF(C7&lt;=88000,0,1),1)</f>
        <v>0</v>
      </c>
      <c r="AO7" s="53">
        <f>IF(66000&lt;=D7,IF(D7&lt;=88000,0,1),1)</f>
        <v>0</v>
      </c>
      <c r="AP7" s="76">
        <f>C7/25</f>
        <v>2810</v>
      </c>
      <c r="AQ7" s="75">
        <f>D7/25</f>
        <v>2810</v>
      </c>
      <c r="AR7" s="74">
        <f>INT(AP7)</f>
        <v>2810</v>
      </c>
      <c r="AS7" s="75">
        <f>INT(AQ7)</f>
        <v>2810</v>
      </c>
      <c r="AT7" s="83">
        <f>IF(AP7-AR7=0,0,1)</f>
        <v>0</v>
      </c>
      <c r="AU7" s="84">
        <f>IF(AQ7-AS7=0,0,1)</f>
        <v>0</v>
      </c>
    </row>
    <row r="8" spans="2:47" ht="13.5">
      <c r="B8" s="9">
        <v>1</v>
      </c>
      <c r="C8" s="66">
        <v>70275</v>
      </c>
      <c r="D8" s="67">
        <v>70275</v>
      </c>
      <c r="F8" s="10">
        <f aca="true" t="shared" si="0" ref="F8:F16">VALUE(LEFT(C8,2))</f>
        <v>70</v>
      </c>
      <c r="G8" s="11">
        <f aca="true" t="shared" si="1" ref="G8:G16">VALUE(RIGHT(C8,3))</f>
        <v>275</v>
      </c>
      <c r="H8" s="99">
        <f aca="true" t="shared" si="2" ref="H8:H16">F8*2-2</f>
        <v>138</v>
      </c>
      <c r="I8" s="11">
        <f aca="true" t="shared" si="3" ref="I8:I16">G8/12.5</f>
        <v>22</v>
      </c>
      <c r="J8" s="12" t="str">
        <f aca="true" t="shared" si="4" ref="J8:K16">_XLL.DEC.N.HEX(H8)</f>
        <v>8A</v>
      </c>
      <c r="K8" s="13" t="str">
        <f t="shared" si="4"/>
        <v>16</v>
      </c>
      <c r="L8" s="14" t="str">
        <f aca="true" t="shared" si="5" ref="L8:L16">TEXT(J8,"00")</f>
        <v>8A</v>
      </c>
      <c r="M8" s="13" t="str">
        <f aca="true" t="shared" si="6" ref="M8:M16">TEXT(K8,"00")</f>
        <v>16</v>
      </c>
      <c r="O8" s="21" t="s">
        <v>35</v>
      </c>
      <c r="P8" s="93" t="str">
        <f aca="true" t="shared" si="7" ref="P8:P16">IF(AN8=0,L8&amp;M8,"FFFF")</f>
        <v>8A16</v>
      </c>
      <c r="R8" s="10">
        <f aca="true" t="shared" si="8" ref="R8:R16">VALUE(LEFT(D8,2)+21)</f>
        <v>91</v>
      </c>
      <c r="S8" s="11">
        <f aca="true" t="shared" si="9" ref="S8:S16">VALUE(RIGHT(D8,3)+400)</f>
        <v>675</v>
      </c>
      <c r="T8" s="99">
        <f aca="true" t="shared" si="10" ref="T8:T16">R8*2-2</f>
        <v>180</v>
      </c>
      <c r="U8" s="11">
        <f aca="true" t="shared" si="11" ref="U8:U16">S8/12.5</f>
        <v>54</v>
      </c>
      <c r="V8" s="12" t="str">
        <f aca="true" t="shared" si="12" ref="V8:V16">_XLL.DEC.N.HEX(T8)</f>
        <v>B4</v>
      </c>
      <c r="W8" s="13" t="str">
        <f aca="true" t="shared" si="13" ref="W8:W16">_XLL.DEC.N.HEX(U8)</f>
        <v>36</v>
      </c>
      <c r="X8" s="14" t="str">
        <f aca="true" t="shared" si="14" ref="X8:X16">TEXT(V8,"00")</f>
        <v>B4</v>
      </c>
      <c r="Y8" s="13" t="str">
        <f aca="true" t="shared" si="15" ref="Y8:Y16">TEXT(W8,"00")</f>
        <v>36</v>
      </c>
      <c r="AA8" s="90" t="s">
        <v>44</v>
      </c>
      <c r="AB8" s="93" t="str">
        <f aca="true" t="shared" si="16" ref="AB8:AB16">IF(AO8=0,X8&amp;Y8,"FFFF")</f>
        <v>B436</v>
      </c>
      <c r="AD8" s="23" t="s">
        <v>21</v>
      </c>
      <c r="AE8" s="37" t="str">
        <f>P15</f>
        <v>8A24</v>
      </c>
      <c r="AF8" s="37" t="str">
        <f>P16</f>
        <v>8A26</v>
      </c>
      <c r="AG8" s="37" t="str">
        <f>AB7</f>
        <v>B434</v>
      </c>
      <c r="AH8" s="37" t="str">
        <f>AB8</f>
        <v>B436</v>
      </c>
      <c r="AI8" s="37" t="str">
        <f>AB9</f>
        <v>B438</v>
      </c>
      <c r="AJ8" s="37" t="str">
        <f>AB10</f>
        <v>B43A</v>
      </c>
      <c r="AK8" s="37" t="str">
        <f>AB11</f>
        <v>B43C</v>
      </c>
      <c r="AL8" s="38" t="str">
        <f>AB12</f>
        <v>B43E</v>
      </c>
      <c r="AN8" s="10">
        <f aca="true" t="shared" si="17" ref="AN8:AN16">IF(66000&lt;=C8,IF(C8&lt;=88000,0,1),1)</f>
        <v>0</v>
      </c>
      <c r="AO8" s="11">
        <f aca="true" t="shared" si="18" ref="AO8:AO16">IF(66000&lt;=D8,IF(D8&lt;=88000,0,1),1)</f>
        <v>0</v>
      </c>
      <c r="AP8" s="79">
        <f aca="true" t="shared" si="19" ref="AP8:AQ16">C8/25</f>
        <v>2811</v>
      </c>
      <c r="AQ8" s="78">
        <f t="shared" si="19"/>
        <v>2811</v>
      </c>
      <c r="AR8" s="77">
        <f aca="true" t="shared" si="20" ref="AR8:AS16">INT(AP8)</f>
        <v>2811</v>
      </c>
      <c r="AS8" s="78">
        <f t="shared" si="20"/>
        <v>2811</v>
      </c>
      <c r="AT8" s="85">
        <f aca="true" t="shared" si="21" ref="AT8:AU16">IF(AP8-AR8=0,0,1)</f>
        <v>0</v>
      </c>
      <c r="AU8" s="86">
        <f t="shared" si="21"/>
        <v>0</v>
      </c>
    </row>
    <row r="9" spans="2:47" ht="13.5">
      <c r="B9" s="9">
        <v>2</v>
      </c>
      <c r="C9" s="66">
        <v>70300</v>
      </c>
      <c r="D9" s="67">
        <v>70300</v>
      </c>
      <c r="F9" s="10">
        <f t="shared" si="0"/>
        <v>70</v>
      </c>
      <c r="G9" s="11">
        <f t="shared" si="1"/>
        <v>300</v>
      </c>
      <c r="H9" s="99">
        <f t="shared" si="2"/>
        <v>138</v>
      </c>
      <c r="I9" s="11">
        <f t="shared" si="3"/>
        <v>24</v>
      </c>
      <c r="J9" s="12" t="str">
        <f t="shared" si="4"/>
        <v>8A</v>
      </c>
      <c r="K9" s="13" t="str">
        <f t="shared" si="4"/>
        <v>18</v>
      </c>
      <c r="L9" s="14" t="str">
        <f t="shared" si="5"/>
        <v>8A</v>
      </c>
      <c r="M9" s="13" t="str">
        <f t="shared" si="6"/>
        <v>18</v>
      </c>
      <c r="O9" s="21" t="s">
        <v>36</v>
      </c>
      <c r="P9" s="93" t="str">
        <f t="shared" si="7"/>
        <v>8A18</v>
      </c>
      <c r="R9" s="10">
        <f t="shared" si="8"/>
        <v>91</v>
      </c>
      <c r="S9" s="11">
        <f t="shared" si="9"/>
        <v>700</v>
      </c>
      <c r="T9" s="99">
        <f t="shared" si="10"/>
        <v>180</v>
      </c>
      <c r="U9" s="11">
        <f t="shared" si="11"/>
        <v>56</v>
      </c>
      <c r="V9" s="12" t="str">
        <f t="shared" si="12"/>
        <v>B4</v>
      </c>
      <c r="W9" s="13" t="str">
        <f t="shared" si="13"/>
        <v>38</v>
      </c>
      <c r="X9" s="14" t="str">
        <f t="shared" si="14"/>
        <v>B4</v>
      </c>
      <c r="Y9" s="13" t="str">
        <f t="shared" si="15"/>
        <v>38</v>
      </c>
      <c r="AA9" s="90" t="s">
        <v>45</v>
      </c>
      <c r="AB9" s="93" t="str">
        <f t="shared" si="16"/>
        <v>B438</v>
      </c>
      <c r="AD9" s="23" t="s">
        <v>23</v>
      </c>
      <c r="AE9" s="37" t="str">
        <f>AB13</f>
        <v>B440</v>
      </c>
      <c r="AF9" s="37" t="str">
        <f>AB14</f>
        <v>B442</v>
      </c>
      <c r="AG9" s="37" t="str">
        <f>AB15</f>
        <v>B444</v>
      </c>
      <c r="AH9" s="37" t="str">
        <f>AB16</f>
        <v>B446</v>
      </c>
      <c r="AI9" s="39" t="s">
        <v>29</v>
      </c>
      <c r="AJ9" s="39" t="s">
        <v>29</v>
      </c>
      <c r="AK9" s="39" t="s">
        <v>29</v>
      </c>
      <c r="AL9" s="40" t="s">
        <v>29</v>
      </c>
      <c r="AN9" s="10">
        <f t="shared" si="17"/>
        <v>0</v>
      </c>
      <c r="AO9" s="11">
        <f t="shared" si="18"/>
        <v>0</v>
      </c>
      <c r="AP9" s="79">
        <f t="shared" si="19"/>
        <v>2812</v>
      </c>
      <c r="AQ9" s="78">
        <f t="shared" si="19"/>
        <v>2812</v>
      </c>
      <c r="AR9" s="77">
        <f t="shared" si="20"/>
        <v>2812</v>
      </c>
      <c r="AS9" s="78">
        <f t="shared" si="20"/>
        <v>2812</v>
      </c>
      <c r="AT9" s="85">
        <f t="shared" si="21"/>
        <v>0</v>
      </c>
      <c r="AU9" s="86">
        <f t="shared" si="21"/>
        <v>0</v>
      </c>
    </row>
    <row r="10" spans="2:47" ht="13.5">
      <c r="B10" s="9">
        <v>3</v>
      </c>
      <c r="C10" s="66">
        <v>70325</v>
      </c>
      <c r="D10" s="67">
        <v>70325</v>
      </c>
      <c r="F10" s="10">
        <f t="shared" si="0"/>
        <v>70</v>
      </c>
      <c r="G10" s="11">
        <f t="shared" si="1"/>
        <v>325</v>
      </c>
      <c r="H10" s="99">
        <f t="shared" si="2"/>
        <v>138</v>
      </c>
      <c r="I10" s="11">
        <f t="shared" si="3"/>
        <v>26</v>
      </c>
      <c r="J10" s="12" t="str">
        <f t="shared" si="4"/>
        <v>8A</v>
      </c>
      <c r="K10" s="13" t="str">
        <f t="shared" si="4"/>
        <v>1A</v>
      </c>
      <c r="L10" s="14" t="str">
        <f t="shared" si="5"/>
        <v>8A</v>
      </c>
      <c r="M10" s="13" t="str">
        <f t="shared" si="6"/>
        <v>1A</v>
      </c>
      <c r="O10" s="21" t="s">
        <v>37</v>
      </c>
      <c r="P10" s="93" t="str">
        <f t="shared" si="7"/>
        <v>8A1A</v>
      </c>
      <c r="R10" s="10">
        <f t="shared" si="8"/>
        <v>91</v>
      </c>
      <c r="S10" s="11">
        <f t="shared" si="9"/>
        <v>725</v>
      </c>
      <c r="T10" s="99">
        <f t="shared" si="10"/>
        <v>180</v>
      </c>
      <c r="U10" s="11">
        <f t="shared" si="11"/>
        <v>58</v>
      </c>
      <c r="V10" s="12" t="str">
        <f t="shared" si="12"/>
        <v>B4</v>
      </c>
      <c r="W10" s="13" t="str">
        <f t="shared" si="13"/>
        <v>3A</v>
      </c>
      <c r="X10" s="14" t="str">
        <f t="shared" si="14"/>
        <v>B4</v>
      </c>
      <c r="Y10" s="13" t="str">
        <f t="shared" si="15"/>
        <v>3A</v>
      </c>
      <c r="AA10" s="90" t="s">
        <v>46</v>
      </c>
      <c r="AB10" s="93" t="str">
        <f t="shared" si="16"/>
        <v>B43A</v>
      </c>
      <c r="AD10" s="23" t="s">
        <v>24</v>
      </c>
      <c r="AE10" s="39" t="s">
        <v>29</v>
      </c>
      <c r="AF10" s="39" t="s">
        <v>29</v>
      </c>
      <c r="AG10" s="39" t="s">
        <v>29</v>
      </c>
      <c r="AH10" s="39" t="s">
        <v>29</v>
      </c>
      <c r="AI10" s="39" t="s">
        <v>29</v>
      </c>
      <c r="AJ10" s="39" t="s">
        <v>29</v>
      </c>
      <c r="AK10" s="39" t="s">
        <v>29</v>
      </c>
      <c r="AL10" s="40" t="s">
        <v>29</v>
      </c>
      <c r="AN10" s="10">
        <f t="shared" si="17"/>
        <v>0</v>
      </c>
      <c r="AO10" s="11">
        <f t="shared" si="18"/>
        <v>0</v>
      </c>
      <c r="AP10" s="79">
        <f t="shared" si="19"/>
        <v>2813</v>
      </c>
      <c r="AQ10" s="78">
        <f t="shared" si="19"/>
        <v>2813</v>
      </c>
      <c r="AR10" s="77">
        <f t="shared" si="20"/>
        <v>2813</v>
      </c>
      <c r="AS10" s="78">
        <f t="shared" si="20"/>
        <v>2813</v>
      </c>
      <c r="AT10" s="85">
        <f t="shared" si="21"/>
        <v>0</v>
      </c>
      <c r="AU10" s="86">
        <f t="shared" si="21"/>
        <v>0</v>
      </c>
    </row>
    <row r="11" spans="2:47" ht="13.5">
      <c r="B11" s="9">
        <v>4</v>
      </c>
      <c r="C11" s="66">
        <v>70350</v>
      </c>
      <c r="D11" s="67">
        <v>70350</v>
      </c>
      <c r="F11" s="10">
        <f t="shared" si="0"/>
        <v>70</v>
      </c>
      <c r="G11" s="11">
        <f t="shared" si="1"/>
        <v>350</v>
      </c>
      <c r="H11" s="99">
        <f t="shared" si="2"/>
        <v>138</v>
      </c>
      <c r="I11" s="11">
        <f t="shared" si="3"/>
        <v>28</v>
      </c>
      <c r="J11" s="12" t="str">
        <f t="shared" si="4"/>
        <v>8A</v>
      </c>
      <c r="K11" s="13" t="str">
        <f t="shared" si="4"/>
        <v>1C</v>
      </c>
      <c r="L11" s="14" t="str">
        <f t="shared" si="5"/>
        <v>8A</v>
      </c>
      <c r="M11" s="13" t="str">
        <f t="shared" si="6"/>
        <v>1C</v>
      </c>
      <c r="O11" s="21" t="s">
        <v>38</v>
      </c>
      <c r="P11" s="93" t="str">
        <f t="shared" si="7"/>
        <v>8A1C</v>
      </c>
      <c r="R11" s="10">
        <f t="shared" si="8"/>
        <v>91</v>
      </c>
      <c r="S11" s="11">
        <f t="shared" si="9"/>
        <v>750</v>
      </c>
      <c r="T11" s="99">
        <f t="shared" si="10"/>
        <v>180</v>
      </c>
      <c r="U11" s="11">
        <f t="shared" si="11"/>
        <v>60</v>
      </c>
      <c r="V11" s="12" t="str">
        <f t="shared" si="12"/>
        <v>B4</v>
      </c>
      <c r="W11" s="13" t="str">
        <f t="shared" si="13"/>
        <v>3C</v>
      </c>
      <c r="X11" s="14" t="str">
        <f t="shared" si="14"/>
        <v>B4</v>
      </c>
      <c r="Y11" s="13" t="str">
        <f t="shared" si="15"/>
        <v>3C</v>
      </c>
      <c r="AA11" s="90" t="s">
        <v>47</v>
      </c>
      <c r="AB11" s="93" t="str">
        <f t="shared" si="16"/>
        <v>B43C</v>
      </c>
      <c r="AD11" s="23" t="s">
        <v>22</v>
      </c>
      <c r="AE11" s="39" t="s">
        <v>29</v>
      </c>
      <c r="AF11" s="39" t="s">
        <v>29</v>
      </c>
      <c r="AG11" s="39" t="s">
        <v>29</v>
      </c>
      <c r="AH11" s="39" t="s">
        <v>29</v>
      </c>
      <c r="AI11" s="39" t="s">
        <v>29</v>
      </c>
      <c r="AJ11" s="39" t="s">
        <v>29</v>
      </c>
      <c r="AK11" s="39" t="s">
        <v>29</v>
      </c>
      <c r="AL11" s="40" t="s">
        <v>29</v>
      </c>
      <c r="AN11" s="10">
        <f t="shared" si="17"/>
        <v>0</v>
      </c>
      <c r="AO11" s="11">
        <f t="shared" si="18"/>
        <v>0</v>
      </c>
      <c r="AP11" s="79">
        <f t="shared" si="19"/>
        <v>2814</v>
      </c>
      <c r="AQ11" s="78">
        <f t="shared" si="19"/>
        <v>2814</v>
      </c>
      <c r="AR11" s="77">
        <f t="shared" si="20"/>
        <v>2814</v>
      </c>
      <c r="AS11" s="78">
        <f t="shared" si="20"/>
        <v>2814</v>
      </c>
      <c r="AT11" s="85">
        <f t="shared" si="21"/>
        <v>0</v>
      </c>
      <c r="AU11" s="86">
        <f t="shared" si="21"/>
        <v>0</v>
      </c>
    </row>
    <row r="12" spans="2:47" ht="13.5">
      <c r="B12" s="9">
        <v>5</v>
      </c>
      <c r="C12" s="66">
        <v>70375</v>
      </c>
      <c r="D12" s="67">
        <v>70375</v>
      </c>
      <c r="F12" s="10">
        <f t="shared" si="0"/>
        <v>70</v>
      </c>
      <c r="G12" s="11">
        <f t="shared" si="1"/>
        <v>375</v>
      </c>
      <c r="H12" s="99">
        <f t="shared" si="2"/>
        <v>138</v>
      </c>
      <c r="I12" s="11">
        <f t="shared" si="3"/>
        <v>30</v>
      </c>
      <c r="J12" s="12" t="str">
        <f t="shared" si="4"/>
        <v>8A</v>
      </c>
      <c r="K12" s="13" t="str">
        <f t="shared" si="4"/>
        <v>1E</v>
      </c>
      <c r="L12" s="14" t="str">
        <f t="shared" si="5"/>
        <v>8A</v>
      </c>
      <c r="M12" s="13" t="str">
        <f t="shared" si="6"/>
        <v>1E</v>
      </c>
      <c r="O12" s="21" t="s">
        <v>39</v>
      </c>
      <c r="P12" s="93" t="str">
        <f t="shared" si="7"/>
        <v>8A1E</v>
      </c>
      <c r="R12" s="10">
        <f t="shared" si="8"/>
        <v>91</v>
      </c>
      <c r="S12" s="11">
        <f t="shared" si="9"/>
        <v>775</v>
      </c>
      <c r="T12" s="99">
        <f t="shared" si="10"/>
        <v>180</v>
      </c>
      <c r="U12" s="11">
        <f t="shared" si="11"/>
        <v>62</v>
      </c>
      <c r="V12" s="12" t="str">
        <f t="shared" si="12"/>
        <v>B4</v>
      </c>
      <c r="W12" s="13" t="str">
        <f t="shared" si="13"/>
        <v>3E</v>
      </c>
      <c r="X12" s="14" t="str">
        <f t="shared" si="14"/>
        <v>B4</v>
      </c>
      <c r="Y12" s="13" t="str">
        <f t="shared" si="15"/>
        <v>3E</v>
      </c>
      <c r="AA12" s="90" t="s">
        <v>48</v>
      </c>
      <c r="AB12" s="93" t="str">
        <f t="shared" si="16"/>
        <v>B43E</v>
      </c>
      <c r="AD12" s="23" t="s">
        <v>25</v>
      </c>
      <c r="AE12" s="39" t="s">
        <v>29</v>
      </c>
      <c r="AF12" s="39" t="s">
        <v>29</v>
      </c>
      <c r="AG12" s="39" t="s">
        <v>29</v>
      </c>
      <c r="AH12" s="39" t="s">
        <v>29</v>
      </c>
      <c r="AI12" s="39" t="s">
        <v>29</v>
      </c>
      <c r="AJ12" s="39" t="s">
        <v>29</v>
      </c>
      <c r="AK12" s="39" t="s">
        <v>29</v>
      </c>
      <c r="AL12" s="40" t="s">
        <v>29</v>
      </c>
      <c r="AN12" s="10">
        <f t="shared" si="17"/>
        <v>0</v>
      </c>
      <c r="AO12" s="11">
        <f t="shared" si="18"/>
        <v>0</v>
      </c>
      <c r="AP12" s="79">
        <f t="shared" si="19"/>
        <v>2815</v>
      </c>
      <c r="AQ12" s="78">
        <f t="shared" si="19"/>
        <v>2815</v>
      </c>
      <c r="AR12" s="77">
        <f t="shared" si="20"/>
        <v>2815</v>
      </c>
      <c r="AS12" s="78">
        <f t="shared" si="20"/>
        <v>2815</v>
      </c>
      <c r="AT12" s="85">
        <f t="shared" si="21"/>
        <v>0</v>
      </c>
      <c r="AU12" s="86">
        <f t="shared" si="21"/>
        <v>0</v>
      </c>
    </row>
    <row r="13" spans="2:47" ht="13.5">
      <c r="B13" s="9">
        <v>6</v>
      </c>
      <c r="C13" s="66">
        <v>70400</v>
      </c>
      <c r="D13" s="67">
        <v>70400</v>
      </c>
      <c r="F13" s="10">
        <f t="shared" si="0"/>
        <v>70</v>
      </c>
      <c r="G13" s="11">
        <f t="shared" si="1"/>
        <v>400</v>
      </c>
      <c r="H13" s="99">
        <f t="shared" si="2"/>
        <v>138</v>
      </c>
      <c r="I13" s="11">
        <f t="shared" si="3"/>
        <v>32</v>
      </c>
      <c r="J13" s="12" t="str">
        <f t="shared" si="4"/>
        <v>8A</v>
      </c>
      <c r="K13" s="13" t="str">
        <f t="shared" si="4"/>
        <v>20</v>
      </c>
      <c r="L13" s="14" t="str">
        <f t="shared" si="5"/>
        <v>8A</v>
      </c>
      <c r="M13" s="13" t="str">
        <f t="shared" si="6"/>
        <v>20</v>
      </c>
      <c r="O13" s="21" t="s">
        <v>40</v>
      </c>
      <c r="P13" s="93" t="str">
        <f t="shared" si="7"/>
        <v>8A20</v>
      </c>
      <c r="R13" s="10">
        <f t="shared" si="8"/>
        <v>91</v>
      </c>
      <c r="S13" s="11">
        <f t="shared" si="9"/>
        <v>800</v>
      </c>
      <c r="T13" s="99">
        <f t="shared" si="10"/>
        <v>180</v>
      </c>
      <c r="U13" s="11">
        <f t="shared" si="11"/>
        <v>64</v>
      </c>
      <c r="V13" s="12" t="str">
        <f t="shared" si="12"/>
        <v>B4</v>
      </c>
      <c r="W13" s="13" t="str">
        <f t="shared" si="13"/>
        <v>40</v>
      </c>
      <c r="X13" s="14" t="str">
        <f t="shared" si="14"/>
        <v>B4</v>
      </c>
      <c r="Y13" s="13" t="str">
        <f t="shared" si="15"/>
        <v>40</v>
      </c>
      <c r="AA13" s="90" t="s">
        <v>23</v>
      </c>
      <c r="AB13" s="93" t="str">
        <f t="shared" si="16"/>
        <v>B440</v>
      </c>
      <c r="AD13" s="23" t="s">
        <v>26</v>
      </c>
      <c r="AE13" s="39" t="s">
        <v>29</v>
      </c>
      <c r="AF13" s="39" t="s">
        <v>29</v>
      </c>
      <c r="AG13" s="39" t="s">
        <v>29</v>
      </c>
      <c r="AH13" s="39" t="s">
        <v>29</v>
      </c>
      <c r="AI13" s="39" t="s">
        <v>29</v>
      </c>
      <c r="AJ13" s="39" t="s">
        <v>29</v>
      </c>
      <c r="AK13" s="39" t="s">
        <v>29</v>
      </c>
      <c r="AL13" s="40" t="s">
        <v>29</v>
      </c>
      <c r="AN13" s="10">
        <f t="shared" si="17"/>
        <v>0</v>
      </c>
      <c r="AO13" s="11">
        <f t="shared" si="18"/>
        <v>0</v>
      </c>
      <c r="AP13" s="79">
        <f t="shared" si="19"/>
        <v>2816</v>
      </c>
      <c r="AQ13" s="78">
        <f t="shared" si="19"/>
        <v>2816</v>
      </c>
      <c r="AR13" s="77">
        <f t="shared" si="20"/>
        <v>2816</v>
      </c>
      <c r="AS13" s="78">
        <f t="shared" si="20"/>
        <v>2816</v>
      </c>
      <c r="AT13" s="85">
        <f t="shared" si="21"/>
        <v>0</v>
      </c>
      <c r="AU13" s="86">
        <f t="shared" si="21"/>
        <v>0</v>
      </c>
    </row>
    <row r="14" spans="2:47" ht="14.25" thickBot="1">
      <c r="B14" s="9">
        <v>7</v>
      </c>
      <c r="C14" s="66">
        <v>70425</v>
      </c>
      <c r="D14" s="67">
        <v>70425</v>
      </c>
      <c r="F14" s="10">
        <f t="shared" si="0"/>
        <v>70</v>
      </c>
      <c r="G14" s="11">
        <f t="shared" si="1"/>
        <v>425</v>
      </c>
      <c r="H14" s="99">
        <f t="shared" si="2"/>
        <v>138</v>
      </c>
      <c r="I14" s="11">
        <f t="shared" si="3"/>
        <v>34</v>
      </c>
      <c r="J14" s="12" t="str">
        <f t="shared" si="4"/>
        <v>8A</v>
      </c>
      <c r="K14" s="13" t="str">
        <f t="shared" si="4"/>
        <v>22</v>
      </c>
      <c r="L14" s="14" t="str">
        <f t="shared" si="5"/>
        <v>8A</v>
      </c>
      <c r="M14" s="13" t="str">
        <f t="shared" si="6"/>
        <v>22</v>
      </c>
      <c r="O14" s="21" t="s">
        <v>41</v>
      </c>
      <c r="P14" s="93" t="str">
        <f t="shared" si="7"/>
        <v>8A22</v>
      </c>
      <c r="R14" s="10">
        <f t="shared" si="8"/>
        <v>91</v>
      </c>
      <c r="S14" s="11">
        <f t="shared" si="9"/>
        <v>825</v>
      </c>
      <c r="T14" s="99">
        <f t="shared" si="10"/>
        <v>180</v>
      </c>
      <c r="U14" s="11">
        <f t="shared" si="11"/>
        <v>66</v>
      </c>
      <c r="V14" s="12" t="str">
        <f t="shared" si="12"/>
        <v>B4</v>
      </c>
      <c r="W14" s="13" t="str">
        <f t="shared" si="13"/>
        <v>42</v>
      </c>
      <c r="X14" s="14" t="str">
        <f t="shared" si="14"/>
        <v>B4</v>
      </c>
      <c r="Y14" s="13" t="str">
        <f t="shared" si="15"/>
        <v>42</v>
      </c>
      <c r="AA14" s="90" t="s">
        <v>49</v>
      </c>
      <c r="AB14" s="93" t="str">
        <f t="shared" si="16"/>
        <v>B442</v>
      </c>
      <c r="AD14" s="24" t="s">
        <v>27</v>
      </c>
      <c r="AE14" s="41" t="s">
        <v>29</v>
      </c>
      <c r="AF14" s="41" t="s">
        <v>29</v>
      </c>
      <c r="AG14" s="41" t="s">
        <v>29</v>
      </c>
      <c r="AH14" s="41" t="s">
        <v>29</v>
      </c>
      <c r="AI14" s="41" t="s">
        <v>29</v>
      </c>
      <c r="AJ14" s="41" t="s">
        <v>29</v>
      </c>
      <c r="AK14" s="41" t="s">
        <v>29</v>
      </c>
      <c r="AL14" s="42" t="s">
        <v>29</v>
      </c>
      <c r="AN14" s="10">
        <f t="shared" si="17"/>
        <v>0</v>
      </c>
      <c r="AO14" s="11">
        <f t="shared" si="18"/>
        <v>0</v>
      </c>
      <c r="AP14" s="79">
        <f t="shared" si="19"/>
        <v>2817</v>
      </c>
      <c r="AQ14" s="78">
        <f t="shared" si="19"/>
        <v>2817</v>
      </c>
      <c r="AR14" s="77">
        <f t="shared" si="20"/>
        <v>2817</v>
      </c>
      <c r="AS14" s="78">
        <f t="shared" si="20"/>
        <v>2817</v>
      </c>
      <c r="AT14" s="85">
        <f t="shared" si="21"/>
        <v>0</v>
      </c>
      <c r="AU14" s="86">
        <f t="shared" si="21"/>
        <v>0</v>
      </c>
    </row>
    <row r="15" spans="2:47" ht="12.75">
      <c r="B15" s="9">
        <v>8</v>
      </c>
      <c r="C15" s="66">
        <v>70450</v>
      </c>
      <c r="D15" s="67">
        <v>70450</v>
      </c>
      <c r="F15" s="10">
        <f t="shared" si="0"/>
        <v>70</v>
      </c>
      <c r="G15" s="11">
        <f t="shared" si="1"/>
        <v>450</v>
      </c>
      <c r="H15" s="99">
        <f t="shared" si="2"/>
        <v>138</v>
      </c>
      <c r="I15" s="11">
        <f t="shared" si="3"/>
        <v>36</v>
      </c>
      <c r="J15" s="12" t="str">
        <f t="shared" si="4"/>
        <v>8A</v>
      </c>
      <c r="K15" s="13" t="str">
        <f t="shared" si="4"/>
        <v>24</v>
      </c>
      <c r="L15" s="14" t="str">
        <f t="shared" si="5"/>
        <v>8A</v>
      </c>
      <c r="M15" s="13" t="str">
        <f t="shared" si="6"/>
        <v>24</v>
      </c>
      <c r="O15" s="21" t="s">
        <v>21</v>
      </c>
      <c r="P15" s="93" t="str">
        <f t="shared" si="7"/>
        <v>8A24</v>
      </c>
      <c r="R15" s="10">
        <f t="shared" si="8"/>
        <v>91</v>
      </c>
      <c r="S15" s="11">
        <f t="shared" si="9"/>
        <v>850</v>
      </c>
      <c r="T15" s="99">
        <f t="shared" si="10"/>
        <v>180</v>
      </c>
      <c r="U15" s="11">
        <f t="shared" si="11"/>
        <v>68</v>
      </c>
      <c r="V15" s="12" t="str">
        <f t="shared" si="12"/>
        <v>B4</v>
      </c>
      <c r="W15" s="13" t="str">
        <f t="shared" si="13"/>
        <v>44</v>
      </c>
      <c r="X15" s="14" t="str">
        <f t="shared" si="14"/>
        <v>B4</v>
      </c>
      <c r="Y15" s="13" t="str">
        <f t="shared" si="15"/>
        <v>44</v>
      </c>
      <c r="AA15" s="90" t="s">
        <v>50</v>
      </c>
      <c r="AB15" s="93" t="str">
        <f t="shared" si="16"/>
        <v>B444</v>
      </c>
      <c r="AN15" s="10">
        <f t="shared" si="17"/>
        <v>0</v>
      </c>
      <c r="AO15" s="11">
        <f t="shared" si="18"/>
        <v>0</v>
      </c>
      <c r="AP15" s="79">
        <f t="shared" si="19"/>
        <v>2818</v>
      </c>
      <c r="AQ15" s="78">
        <f t="shared" si="19"/>
        <v>2818</v>
      </c>
      <c r="AR15" s="77">
        <f t="shared" si="20"/>
        <v>2818</v>
      </c>
      <c r="AS15" s="78">
        <f t="shared" si="20"/>
        <v>2818</v>
      </c>
      <c r="AT15" s="85">
        <f t="shared" si="21"/>
        <v>0</v>
      </c>
      <c r="AU15" s="86">
        <f t="shared" si="21"/>
        <v>0</v>
      </c>
    </row>
    <row r="16" spans="2:47" ht="13.5" thickBot="1">
      <c r="B16" s="15">
        <v>9</v>
      </c>
      <c r="C16" s="68">
        <v>70475</v>
      </c>
      <c r="D16" s="69">
        <v>70475</v>
      </c>
      <c r="F16" s="16">
        <f t="shared" si="0"/>
        <v>70</v>
      </c>
      <c r="G16" s="17">
        <f t="shared" si="1"/>
        <v>475</v>
      </c>
      <c r="H16" s="100">
        <f t="shared" si="2"/>
        <v>138</v>
      </c>
      <c r="I16" s="17">
        <f t="shared" si="3"/>
        <v>38</v>
      </c>
      <c r="J16" s="18" t="str">
        <f t="shared" si="4"/>
        <v>8A</v>
      </c>
      <c r="K16" s="19" t="str">
        <f t="shared" si="4"/>
        <v>26</v>
      </c>
      <c r="L16" s="20" t="str">
        <f t="shared" si="5"/>
        <v>8A</v>
      </c>
      <c r="M16" s="19" t="str">
        <f t="shared" si="6"/>
        <v>26</v>
      </c>
      <c r="O16" s="22" t="s">
        <v>42</v>
      </c>
      <c r="P16" s="94" t="str">
        <f t="shared" si="7"/>
        <v>8A26</v>
      </c>
      <c r="R16" s="16">
        <f t="shared" si="8"/>
        <v>91</v>
      </c>
      <c r="S16" s="17">
        <f t="shared" si="9"/>
        <v>875</v>
      </c>
      <c r="T16" s="100">
        <f t="shared" si="10"/>
        <v>180</v>
      </c>
      <c r="U16" s="17">
        <f t="shared" si="11"/>
        <v>70</v>
      </c>
      <c r="V16" s="18" t="str">
        <f t="shared" si="12"/>
        <v>B4</v>
      </c>
      <c r="W16" s="19" t="str">
        <f t="shared" si="13"/>
        <v>46</v>
      </c>
      <c r="X16" s="20" t="str">
        <f t="shared" si="14"/>
        <v>B4</v>
      </c>
      <c r="Y16" s="19" t="str">
        <f t="shared" si="15"/>
        <v>46</v>
      </c>
      <c r="AA16" s="91" t="s">
        <v>51</v>
      </c>
      <c r="AB16" s="94" t="str">
        <f t="shared" si="16"/>
        <v>B446</v>
      </c>
      <c r="AD16" s="168">
        <f>IF(SUM(AN7:AO16)=0,"","If FFFF appears in red, the chosen frequency is out of band 66…88 MHz or not in 25 KHz steps.")</f>
      </c>
      <c r="AE16" s="168"/>
      <c r="AF16" s="168"/>
      <c r="AG16" s="168"/>
      <c r="AH16" s="168"/>
      <c r="AI16" s="168"/>
      <c r="AJ16" s="168"/>
      <c r="AK16" s="168"/>
      <c r="AL16" s="168"/>
      <c r="AN16" s="16">
        <f t="shared" si="17"/>
        <v>0</v>
      </c>
      <c r="AO16" s="17">
        <f t="shared" si="18"/>
        <v>0</v>
      </c>
      <c r="AP16" s="82">
        <f t="shared" si="19"/>
        <v>2819</v>
      </c>
      <c r="AQ16" s="81">
        <f t="shared" si="19"/>
        <v>2819</v>
      </c>
      <c r="AR16" s="80">
        <f t="shared" si="20"/>
        <v>2819</v>
      </c>
      <c r="AS16" s="81">
        <f t="shared" si="20"/>
        <v>2819</v>
      </c>
      <c r="AT16" s="87">
        <f t="shared" si="21"/>
        <v>0</v>
      </c>
      <c r="AU16" s="88">
        <f t="shared" si="21"/>
        <v>0</v>
      </c>
    </row>
    <row r="17" spans="30:47" ht="12.75">
      <c r="AD17" s="167">
        <f>IF(SUM(AT7:AU16)=0,"","WARNING! Not all frequencies have 25 KHz steps!")</f>
      </c>
      <c r="AE17" s="168"/>
      <c r="AF17" s="168"/>
      <c r="AG17" s="168"/>
      <c r="AH17" s="168"/>
      <c r="AI17" s="168"/>
      <c r="AJ17" s="168"/>
      <c r="AK17" s="168"/>
      <c r="AL17" s="168"/>
      <c r="AT17" s="169"/>
      <c r="AU17" s="170"/>
    </row>
    <row r="18" spans="2:38" ht="13.5" thickBot="1">
      <c r="B18" s="102" t="s">
        <v>32</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row>
    <row r="19" spans="2:38" ht="12.75" customHeight="1">
      <c r="B19" s="103" t="s">
        <v>81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5"/>
    </row>
    <row r="20" spans="2:38" ht="12.75">
      <c r="B20" s="106"/>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8"/>
    </row>
    <row r="21" spans="2:38" ht="12.75">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row>
    <row r="22" spans="2:38" ht="12.75">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row>
    <row r="23" spans="2:38" ht="12.75">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8"/>
    </row>
    <row r="24" spans="2:38" ht="13.5" thickBot="1">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1"/>
    </row>
    <row r="26" spans="2:31" ht="12.75">
      <c r="B26" s="157" t="s">
        <v>53</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56"/>
      <c r="AC26" s="56"/>
      <c r="AD26" s="56"/>
      <c r="AE26" s="56"/>
    </row>
  </sheetData>
  <sheetProtection/>
  <mergeCells count="21">
    <mergeCell ref="AP4:AQ6"/>
    <mergeCell ref="AR4:AS6"/>
    <mergeCell ref="AT4:AU6"/>
    <mergeCell ref="AD17:AL17"/>
    <mergeCell ref="AT17:AU17"/>
    <mergeCell ref="AD16:AL16"/>
    <mergeCell ref="AN4:AO6"/>
    <mergeCell ref="B26:AA26"/>
    <mergeCell ref="B18:AL18"/>
    <mergeCell ref="B19:AL24"/>
    <mergeCell ref="AA4:AB5"/>
    <mergeCell ref="H4:M5"/>
    <mergeCell ref="T4:Y5"/>
    <mergeCell ref="B2:AL2"/>
    <mergeCell ref="AD4:AL5"/>
    <mergeCell ref="D4:D5"/>
    <mergeCell ref="C4:C5"/>
    <mergeCell ref="B4:B5"/>
    <mergeCell ref="O4:P5"/>
    <mergeCell ref="R4:S5"/>
    <mergeCell ref="F4:G5"/>
  </mergeCells>
  <conditionalFormatting sqref="AE7:AL8 AE9:AH9 AB7:AB16 P7:P16">
    <cfRule type="cellIs" priority="1" dxfId="1" operator="equal">
      <formula>"FFFF"</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AL26"/>
  <sheetViews>
    <sheetView zoomScalePageLayoutView="0" workbookViewId="0" topLeftCell="A1">
      <selection activeCell="A1" sqref="A1"/>
    </sheetView>
  </sheetViews>
  <sheetFormatPr defaultColWidth="9.140625" defaultRowHeight="15"/>
  <cols>
    <col min="1" max="1" width="2.421875" style="1" customWidth="1"/>
    <col min="2" max="2" width="9.421875" style="1" customWidth="1"/>
    <col min="3" max="4" width="8.57421875" style="1" customWidth="1"/>
    <col min="5" max="5" width="1.421875" style="1" customWidth="1"/>
    <col min="6" max="6" width="6.57421875" style="1" hidden="1" customWidth="1"/>
    <col min="7" max="7" width="6.140625" style="1" hidden="1" customWidth="1"/>
    <col min="8" max="11" width="6.00390625" style="1" hidden="1" customWidth="1"/>
    <col min="12" max="12" width="1.421875" style="1" hidden="1" customWidth="1"/>
    <col min="13" max="13" width="8.421875" style="1" hidden="1" customWidth="1"/>
    <col min="14" max="14" width="8.28125" style="1" hidden="1" customWidth="1"/>
    <col min="15" max="15" width="1.421875" style="1" hidden="1" customWidth="1"/>
    <col min="16" max="16" width="6.57421875" style="1" hidden="1" customWidth="1"/>
    <col min="17" max="17" width="6.140625" style="1" hidden="1" customWidth="1"/>
    <col min="18" max="21" width="6.00390625" style="1" hidden="1" customWidth="1"/>
    <col min="22" max="22" width="1.421875" style="1" hidden="1" customWidth="1"/>
    <col min="23" max="23" width="8.421875" style="1" hidden="1" customWidth="1"/>
    <col min="24" max="24" width="8.28125" style="1" hidden="1" customWidth="1"/>
    <col min="25" max="25" width="1.1484375" style="1" hidden="1" customWidth="1"/>
    <col min="26" max="26" width="9.28125" style="1" customWidth="1"/>
    <col min="27" max="34" width="12.57421875" style="1" customWidth="1"/>
    <col min="35" max="16384" width="9.140625" style="1" customWidth="1"/>
  </cols>
  <sheetData>
    <row r="1" ht="13.5" thickBot="1"/>
    <row r="2" spans="2:34" ht="21" customHeight="1" thickBot="1">
      <c r="B2" s="137" t="s">
        <v>83</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9"/>
    </row>
    <row r="3" ht="13.5" thickBot="1"/>
    <row r="4" spans="2:34" ht="15" customHeight="1">
      <c r="B4" s="150" t="s">
        <v>80</v>
      </c>
      <c r="C4" s="148" t="s">
        <v>1</v>
      </c>
      <c r="D4" s="146" t="s">
        <v>0</v>
      </c>
      <c r="E4" s="29"/>
      <c r="F4" s="154" t="s">
        <v>1</v>
      </c>
      <c r="G4" s="155"/>
      <c r="H4" s="158" t="s">
        <v>10</v>
      </c>
      <c r="I4" s="159"/>
      <c r="J4" s="159"/>
      <c r="K4" s="160"/>
      <c r="L4" s="29"/>
      <c r="M4" s="152" t="s">
        <v>30</v>
      </c>
      <c r="N4" s="146"/>
      <c r="O4" s="29"/>
      <c r="P4" s="154" t="s">
        <v>0</v>
      </c>
      <c r="Q4" s="155"/>
      <c r="R4" s="158" t="s">
        <v>11</v>
      </c>
      <c r="S4" s="159"/>
      <c r="T4" s="159"/>
      <c r="U4" s="160"/>
      <c r="V4" s="29"/>
      <c r="W4" s="152" t="s">
        <v>31</v>
      </c>
      <c r="X4" s="146"/>
      <c r="Z4" s="140" t="s">
        <v>28</v>
      </c>
      <c r="AA4" s="141"/>
      <c r="AB4" s="141"/>
      <c r="AC4" s="141"/>
      <c r="AD4" s="141"/>
      <c r="AE4" s="141"/>
      <c r="AF4" s="141"/>
      <c r="AG4" s="141"/>
      <c r="AH4" s="142"/>
    </row>
    <row r="5" spans="2:34" ht="15.75" customHeight="1" thickBot="1">
      <c r="B5" s="151"/>
      <c r="C5" s="149"/>
      <c r="D5" s="147"/>
      <c r="E5" s="29"/>
      <c r="F5" s="153"/>
      <c r="G5" s="156"/>
      <c r="H5" s="161"/>
      <c r="I5" s="162"/>
      <c r="J5" s="162"/>
      <c r="K5" s="163"/>
      <c r="L5" s="29"/>
      <c r="M5" s="153"/>
      <c r="N5" s="147"/>
      <c r="O5" s="29"/>
      <c r="P5" s="153"/>
      <c r="Q5" s="156"/>
      <c r="R5" s="161"/>
      <c r="S5" s="162"/>
      <c r="T5" s="162"/>
      <c r="U5" s="163"/>
      <c r="V5" s="29"/>
      <c r="W5" s="153"/>
      <c r="X5" s="147"/>
      <c r="Z5" s="143"/>
      <c r="AA5" s="144"/>
      <c r="AB5" s="144"/>
      <c r="AC5" s="144"/>
      <c r="AD5" s="144"/>
      <c r="AE5" s="144"/>
      <c r="AF5" s="144"/>
      <c r="AG5" s="144"/>
      <c r="AH5" s="145"/>
    </row>
    <row r="6" spans="2:34" ht="13.5" thickBot="1">
      <c r="B6" s="30" t="s">
        <v>4</v>
      </c>
      <c r="C6" s="31" t="s">
        <v>3</v>
      </c>
      <c r="D6" s="32" t="s">
        <v>3</v>
      </c>
      <c r="E6" s="29"/>
      <c r="F6" s="33" t="s">
        <v>5</v>
      </c>
      <c r="G6" s="34" t="s">
        <v>3</v>
      </c>
      <c r="H6" s="33" t="s">
        <v>6</v>
      </c>
      <c r="I6" s="32" t="s">
        <v>6</v>
      </c>
      <c r="J6" s="33" t="s">
        <v>7</v>
      </c>
      <c r="K6" s="32" t="s">
        <v>7</v>
      </c>
      <c r="L6" s="29"/>
      <c r="M6" s="33" t="s">
        <v>8</v>
      </c>
      <c r="N6" s="32" t="s">
        <v>9</v>
      </c>
      <c r="O6" s="29"/>
      <c r="P6" s="33" t="s">
        <v>5</v>
      </c>
      <c r="Q6" s="34" t="s">
        <v>3</v>
      </c>
      <c r="R6" s="33" t="s">
        <v>6</v>
      </c>
      <c r="S6" s="32" t="s">
        <v>6</v>
      </c>
      <c r="T6" s="33" t="s">
        <v>7</v>
      </c>
      <c r="U6" s="32" t="s">
        <v>7</v>
      </c>
      <c r="V6" s="29"/>
      <c r="W6" s="33" t="s">
        <v>8</v>
      </c>
      <c r="X6" s="32" t="s">
        <v>9</v>
      </c>
      <c r="Z6" s="26"/>
      <c r="AA6" s="27" t="s">
        <v>12</v>
      </c>
      <c r="AB6" s="27" t="s">
        <v>13</v>
      </c>
      <c r="AC6" s="27" t="s">
        <v>14</v>
      </c>
      <c r="AD6" s="27" t="s">
        <v>15</v>
      </c>
      <c r="AE6" s="27" t="s">
        <v>16</v>
      </c>
      <c r="AF6" s="27" t="s">
        <v>17</v>
      </c>
      <c r="AG6" s="27" t="s">
        <v>18</v>
      </c>
      <c r="AH6" s="28" t="s">
        <v>19</v>
      </c>
    </row>
    <row r="7" spans="2:34" ht="13.5">
      <c r="B7" s="2">
        <v>0</v>
      </c>
      <c r="C7" s="47">
        <f>F7*1000+G7</f>
        <v>70250</v>
      </c>
      <c r="D7" s="48">
        <f>P7*1000+Q7</f>
        <v>70250</v>
      </c>
      <c r="F7" s="3">
        <f>(H7+2)/2</f>
        <v>70</v>
      </c>
      <c r="G7" s="4">
        <f>I7*12.5</f>
        <v>250</v>
      </c>
      <c r="H7" s="3">
        <f>_XLL.HEX.N.DEC(J7)</f>
        <v>138</v>
      </c>
      <c r="I7" s="3">
        <f>_XLL.HEX.N.DEC(K7)</f>
        <v>20</v>
      </c>
      <c r="J7" s="6" t="str">
        <f>LEFT(N7,2)</f>
        <v>8A</v>
      </c>
      <c r="K7" s="7" t="str">
        <f>RIGHT(N7,2)</f>
        <v>14</v>
      </c>
      <c r="M7" s="52" t="s">
        <v>20</v>
      </c>
      <c r="N7" s="5" t="str">
        <f>AA7</f>
        <v>8A14</v>
      </c>
      <c r="P7" s="57">
        <f>((R7+2)/2)-21</f>
        <v>70</v>
      </c>
      <c r="Q7" s="58">
        <f>IF((S7*12.5-400)&lt;0,(1000+(S7*12.5-400)),(S7*12.5-400))</f>
        <v>250</v>
      </c>
      <c r="R7" s="57">
        <f>_XLL.HEX.N.DEC(T7)</f>
        <v>180</v>
      </c>
      <c r="S7" s="57">
        <f>_XLL.HEX.N.DEC(U7)</f>
        <v>52</v>
      </c>
      <c r="T7" s="59" t="str">
        <f>LEFT(X7,2)</f>
        <v>B4</v>
      </c>
      <c r="U7" s="60" t="str">
        <f>RIGHT(X7,2)</f>
        <v>34</v>
      </c>
      <c r="W7" s="89" t="s">
        <v>43</v>
      </c>
      <c r="X7" s="5" t="str">
        <f>AC8</f>
        <v>B434</v>
      </c>
      <c r="Z7" s="25" t="s">
        <v>20</v>
      </c>
      <c r="AA7" s="70" t="s">
        <v>56</v>
      </c>
      <c r="AB7" s="70" t="s">
        <v>57</v>
      </c>
      <c r="AC7" s="70" t="s">
        <v>58</v>
      </c>
      <c r="AD7" s="70" t="s">
        <v>59</v>
      </c>
      <c r="AE7" s="70" t="s">
        <v>60</v>
      </c>
      <c r="AF7" s="70" t="s">
        <v>61</v>
      </c>
      <c r="AG7" s="70" t="s">
        <v>62</v>
      </c>
      <c r="AH7" s="71" t="s">
        <v>63</v>
      </c>
    </row>
    <row r="8" spans="2:34" ht="13.5">
      <c r="B8" s="9">
        <v>1</v>
      </c>
      <c r="C8" s="47">
        <f aca="true" t="shared" si="0" ref="C8:C16">F8*1000+G8</f>
        <v>70275</v>
      </c>
      <c r="D8" s="48">
        <f aca="true" t="shared" si="1" ref="D8:D16">P8*1000+Q8</f>
        <v>70275</v>
      </c>
      <c r="F8" s="3">
        <f aca="true" t="shared" si="2" ref="F8:F16">(H8+2)/2</f>
        <v>70</v>
      </c>
      <c r="G8" s="4">
        <f aca="true" t="shared" si="3" ref="G8:G16">I8*12.5</f>
        <v>275</v>
      </c>
      <c r="H8" s="3">
        <f aca="true" t="shared" si="4" ref="H8:H16">_XLL.HEX.N.DEC(J8)</f>
        <v>138</v>
      </c>
      <c r="I8" s="3">
        <f aca="true" t="shared" si="5" ref="I8:I16">_XLL.HEX.N.DEC(K8)</f>
        <v>22</v>
      </c>
      <c r="J8" s="6" t="str">
        <f aca="true" t="shared" si="6" ref="J8:J16">LEFT(N8,2)</f>
        <v>8A</v>
      </c>
      <c r="K8" s="7" t="str">
        <f aca="true" t="shared" si="7" ref="K8:K16">RIGHT(N8,2)</f>
        <v>16</v>
      </c>
      <c r="M8" s="21" t="s">
        <v>35</v>
      </c>
      <c r="N8" s="11" t="str">
        <f>AB7</f>
        <v>8A16</v>
      </c>
      <c r="P8" s="3">
        <f aca="true" t="shared" si="8" ref="P8:P16">((R8+2)/2)-21</f>
        <v>70</v>
      </c>
      <c r="Q8" s="4">
        <f aca="true" t="shared" si="9" ref="Q8:Q16">IF((S8*12.5-400)&lt;0,(1000+(S8*12.5-400)),(S8*12.5-400))</f>
        <v>275</v>
      </c>
      <c r="R8" s="3">
        <f aca="true" t="shared" si="10" ref="R8:R16">_XLL.HEX.N.DEC(T8)</f>
        <v>180</v>
      </c>
      <c r="S8" s="3">
        <f aca="true" t="shared" si="11" ref="S8:S16">_XLL.HEX.N.DEC(U8)</f>
        <v>54</v>
      </c>
      <c r="T8" s="6" t="str">
        <f aca="true" t="shared" si="12" ref="T8:T16">LEFT(X8,2)</f>
        <v>B4</v>
      </c>
      <c r="U8" s="7" t="str">
        <f aca="true" t="shared" si="13" ref="U8:U16">RIGHT(X8,2)</f>
        <v>36</v>
      </c>
      <c r="W8" s="90" t="s">
        <v>44</v>
      </c>
      <c r="X8" s="11" t="str">
        <f>AD8</f>
        <v>B436</v>
      </c>
      <c r="Z8" s="23" t="s">
        <v>21</v>
      </c>
      <c r="AA8" s="72" t="s">
        <v>64</v>
      </c>
      <c r="AB8" s="72" t="s">
        <v>65</v>
      </c>
      <c r="AC8" s="72" t="s">
        <v>66</v>
      </c>
      <c r="AD8" s="72" t="s">
        <v>67</v>
      </c>
      <c r="AE8" s="72" t="s">
        <v>68</v>
      </c>
      <c r="AF8" s="72" t="s">
        <v>69</v>
      </c>
      <c r="AG8" s="72" t="s">
        <v>70</v>
      </c>
      <c r="AH8" s="73" t="s">
        <v>71</v>
      </c>
    </row>
    <row r="9" spans="2:34" ht="13.5">
      <c r="B9" s="9">
        <v>2</v>
      </c>
      <c r="C9" s="47">
        <f t="shared" si="0"/>
        <v>70300</v>
      </c>
      <c r="D9" s="48">
        <f t="shared" si="1"/>
        <v>70300</v>
      </c>
      <c r="F9" s="3">
        <f t="shared" si="2"/>
        <v>70</v>
      </c>
      <c r="G9" s="4">
        <f t="shared" si="3"/>
        <v>300</v>
      </c>
      <c r="H9" s="3">
        <f t="shared" si="4"/>
        <v>138</v>
      </c>
      <c r="I9" s="3">
        <f t="shared" si="5"/>
        <v>24</v>
      </c>
      <c r="J9" s="6" t="str">
        <f t="shared" si="6"/>
        <v>8A</v>
      </c>
      <c r="K9" s="7" t="str">
        <f t="shared" si="7"/>
        <v>18</v>
      </c>
      <c r="M9" s="21" t="s">
        <v>36</v>
      </c>
      <c r="N9" s="11" t="str">
        <f>AC7</f>
        <v>8A18</v>
      </c>
      <c r="P9" s="3">
        <f t="shared" si="8"/>
        <v>70</v>
      </c>
      <c r="Q9" s="4">
        <f t="shared" si="9"/>
        <v>300</v>
      </c>
      <c r="R9" s="3">
        <f t="shared" si="10"/>
        <v>180</v>
      </c>
      <c r="S9" s="3">
        <f t="shared" si="11"/>
        <v>56</v>
      </c>
      <c r="T9" s="6" t="str">
        <f t="shared" si="12"/>
        <v>B4</v>
      </c>
      <c r="U9" s="7" t="str">
        <f t="shared" si="13"/>
        <v>38</v>
      </c>
      <c r="W9" s="90" t="s">
        <v>45</v>
      </c>
      <c r="X9" s="11" t="str">
        <f>AE8</f>
        <v>B438</v>
      </c>
      <c r="Z9" s="23" t="s">
        <v>23</v>
      </c>
      <c r="AA9" s="72" t="s">
        <v>72</v>
      </c>
      <c r="AB9" s="72" t="s">
        <v>73</v>
      </c>
      <c r="AC9" s="72" t="s">
        <v>74</v>
      </c>
      <c r="AD9" s="72" t="s">
        <v>2</v>
      </c>
      <c r="AE9" s="39" t="s">
        <v>29</v>
      </c>
      <c r="AF9" s="39" t="s">
        <v>29</v>
      </c>
      <c r="AG9" s="39" t="s">
        <v>29</v>
      </c>
      <c r="AH9" s="40" t="s">
        <v>29</v>
      </c>
    </row>
    <row r="10" spans="2:34" ht="13.5">
      <c r="B10" s="9">
        <v>3</v>
      </c>
      <c r="C10" s="47">
        <f t="shared" si="0"/>
        <v>70325</v>
      </c>
      <c r="D10" s="48">
        <f t="shared" si="1"/>
        <v>70325</v>
      </c>
      <c r="F10" s="3">
        <f t="shared" si="2"/>
        <v>70</v>
      </c>
      <c r="G10" s="4">
        <f t="shared" si="3"/>
        <v>325</v>
      </c>
      <c r="H10" s="3">
        <f t="shared" si="4"/>
        <v>138</v>
      </c>
      <c r="I10" s="3">
        <f t="shared" si="5"/>
        <v>26</v>
      </c>
      <c r="J10" s="6" t="str">
        <f t="shared" si="6"/>
        <v>8A</v>
      </c>
      <c r="K10" s="7" t="str">
        <f t="shared" si="7"/>
        <v>1A</v>
      </c>
      <c r="M10" s="21" t="s">
        <v>37</v>
      </c>
      <c r="N10" s="11" t="str">
        <f>AD7</f>
        <v>8A1A</v>
      </c>
      <c r="P10" s="3">
        <f t="shared" si="8"/>
        <v>70</v>
      </c>
      <c r="Q10" s="4">
        <f t="shared" si="9"/>
        <v>325</v>
      </c>
      <c r="R10" s="3">
        <f t="shared" si="10"/>
        <v>180</v>
      </c>
      <c r="S10" s="3">
        <f t="shared" si="11"/>
        <v>58</v>
      </c>
      <c r="T10" s="6" t="str">
        <f t="shared" si="12"/>
        <v>B4</v>
      </c>
      <c r="U10" s="7" t="str">
        <f t="shared" si="13"/>
        <v>3A</v>
      </c>
      <c r="W10" s="90" t="s">
        <v>46</v>
      </c>
      <c r="X10" s="11" t="str">
        <f>AF8</f>
        <v>B43A</v>
      </c>
      <c r="Z10" s="23" t="s">
        <v>24</v>
      </c>
      <c r="AA10" s="39" t="s">
        <v>29</v>
      </c>
      <c r="AB10" s="39" t="s">
        <v>29</v>
      </c>
      <c r="AC10" s="39" t="s">
        <v>29</v>
      </c>
      <c r="AD10" s="39" t="s">
        <v>29</v>
      </c>
      <c r="AE10" s="39" t="s">
        <v>29</v>
      </c>
      <c r="AF10" s="39" t="s">
        <v>29</v>
      </c>
      <c r="AG10" s="39" t="s">
        <v>29</v>
      </c>
      <c r="AH10" s="40" t="s">
        <v>29</v>
      </c>
    </row>
    <row r="11" spans="2:34" ht="13.5">
      <c r="B11" s="9">
        <v>4</v>
      </c>
      <c r="C11" s="47">
        <f t="shared" si="0"/>
        <v>70350</v>
      </c>
      <c r="D11" s="48">
        <f t="shared" si="1"/>
        <v>70350</v>
      </c>
      <c r="F11" s="3">
        <f t="shared" si="2"/>
        <v>70</v>
      </c>
      <c r="G11" s="4">
        <f t="shared" si="3"/>
        <v>350</v>
      </c>
      <c r="H11" s="3">
        <f t="shared" si="4"/>
        <v>138</v>
      </c>
      <c r="I11" s="3">
        <f t="shared" si="5"/>
        <v>28</v>
      </c>
      <c r="J11" s="6" t="str">
        <f t="shared" si="6"/>
        <v>8A</v>
      </c>
      <c r="K11" s="7" t="str">
        <f t="shared" si="7"/>
        <v>1C</v>
      </c>
      <c r="M11" s="21" t="s">
        <v>38</v>
      </c>
      <c r="N11" s="11" t="str">
        <f>AE7</f>
        <v>8A1C</v>
      </c>
      <c r="P11" s="3">
        <f t="shared" si="8"/>
        <v>70</v>
      </c>
      <c r="Q11" s="4">
        <f t="shared" si="9"/>
        <v>350</v>
      </c>
      <c r="R11" s="3">
        <f t="shared" si="10"/>
        <v>180</v>
      </c>
      <c r="S11" s="3">
        <f t="shared" si="11"/>
        <v>60</v>
      </c>
      <c r="T11" s="6" t="str">
        <f t="shared" si="12"/>
        <v>B4</v>
      </c>
      <c r="U11" s="7" t="str">
        <f t="shared" si="13"/>
        <v>3C</v>
      </c>
      <c r="W11" s="90" t="s">
        <v>47</v>
      </c>
      <c r="X11" s="11" t="str">
        <f>AG8</f>
        <v>B43C</v>
      </c>
      <c r="Z11" s="23" t="s">
        <v>22</v>
      </c>
      <c r="AA11" s="39" t="s">
        <v>29</v>
      </c>
      <c r="AB11" s="39" t="s">
        <v>29</v>
      </c>
      <c r="AC11" s="39" t="s">
        <v>29</v>
      </c>
      <c r="AD11" s="39" t="s">
        <v>29</v>
      </c>
      <c r="AE11" s="39" t="s">
        <v>29</v>
      </c>
      <c r="AF11" s="39" t="s">
        <v>29</v>
      </c>
      <c r="AG11" s="39" t="s">
        <v>29</v>
      </c>
      <c r="AH11" s="40" t="s">
        <v>29</v>
      </c>
    </row>
    <row r="12" spans="2:34" ht="13.5">
      <c r="B12" s="9">
        <v>5</v>
      </c>
      <c r="C12" s="47">
        <f t="shared" si="0"/>
        <v>70375</v>
      </c>
      <c r="D12" s="48">
        <f t="shared" si="1"/>
        <v>70375</v>
      </c>
      <c r="F12" s="3">
        <f t="shared" si="2"/>
        <v>70</v>
      </c>
      <c r="G12" s="4">
        <f t="shared" si="3"/>
        <v>375</v>
      </c>
      <c r="H12" s="3">
        <f t="shared" si="4"/>
        <v>138</v>
      </c>
      <c r="I12" s="3">
        <f t="shared" si="5"/>
        <v>30</v>
      </c>
      <c r="J12" s="6" t="str">
        <f t="shared" si="6"/>
        <v>8A</v>
      </c>
      <c r="K12" s="7" t="str">
        <f t="shared" si="7"/>
        <v>1E</v>
      </c>
      <c r="M12" s="21" t="s">
        <v>39</v>
      </c>
      <c r="N12" s="11" t="str">
        <f>AF7</f>
        <v>8A1E</v>
      </c>
      <c r="P12" s="3">
        <f t="shared" si="8"/>
        <v>70</v>
      </c>
      <c r="Q12" s="4">
        <f t="shared" si="9"/>
        <v>375</v>
      </c>
      <c r="R12" s="3">
        <f t="shared" si="10"/>
        <v>180</v>
      </c>
      <c r="S12" s="3">
        <f t="shared" si="11"/>
        <v>62</v>
      </c>
      <c r="T12" s="6" t="str">
        <f t="shared" si="12"/>
        <v>B4</v>
      </c>
      <c r="U12" s="7" t="str">
        <f t="shared" si="13"/>
        <v>3E</v>
      </c>
      <c r="W12" s="90" t="s">
        <v>48</v>
      </c>
      <c r="X12" s="11" t="str">
        <f>AH8</f>
        <v>B43E</v>
      </c>
      <c r="Z12" s="23" t="s">
        <v>25</v>
      </c>
      <c r="AA12" s="39" t="s">
        <v>29</v>
      </c>
      <c r="AB12" s="39" t="s">
        <v>29</v>
      </c>
      <c r="AC12" s="39" t="s">
        <v>29</v>
      </c>
      <c r="AD12" s="39" t="s">
        <v>29</v>
      </c>
      <c r="AE12" s="39" t="s">
        <v>29</v>
      </c>
      <c r="AF12" s="39" t="s">
        <v>29</v>
      </c>
      <c r="AG12" s="39" t="s">
        <v>29</v>
      </c>
      <c r="AH12" s="40" t="s">
        <v>29</v>
      </c>
    </row>
    <row r="13" spans="2:34" ht="13.5">
      <c r="B13" s="9">
        <v>6</v>
      </c>
      <c r="C13" s="47">
        <f t="shared" si="0"/>
        <v>70400</v>
      </c>
      <c r="D13" s="48">
        <f t="shared" si="1"/>
        <v>70400</v>
      </c>
      <c r="F13" s="3">
        <f t="shared" si="2"/>
        <v>70</v>
      </c>
      <c r="G13" s="4">
        <f t="shared" si="3"/>
        <v>400</v>
      </c>
      <c r="H13" s="3">
        <f t="shared" si="4"/>
        <v>138</v>
      </c>
      <c r="I13" s="3">
        <f t="shared" si="5"/>
        <v>32</v>
      </c>
      <c r="J13" s="6" t="str">
        <f t="shared" si="6"/>
        <v>8A</v>
      </c>
      <c r="K13" s="7" t="str">
        <f t="shared" si="7"/>
        <v>20</v>
      </c>
      <c r="M13" s="21" t="s">
        <v>40</v>
      </c>
      <c r="N13" s="11" t="str">
        <f>AG7</f>
        <v>8A20</v>
      </c>
      <c r="P13" s="3">
        <f t="shared" si="8"/>
        <v>70</v>
      </c>
      <c r="Q13" s="4">
        <f t="shared" si="9"/>
        <v>400</v>
      </c>
      <c r="R13" s="3">
        <f t="shared" si="10"/>
        <v>180</v>
      </c>
      <c r="S13" s="3">
        <f t="shared" si="11"/>
        <v>64</v>
      </c>
      <c r="T13" s="6" t="str">
        <f t="shared" si="12"/>
        <v>B4</v>
      </c>
      <c r="U13" s="7" t="str">
        <f t="shared" si="13"/>
        <v>40</v>
      </c>
      <c r="W13" s="90" t="s">
        <v>23</v>
      </c>
      <c r="X13" s="11" t="str">
        <f>AA9</f>
        <v>B440</v>
      </c>
      <c r="Z13" s="23" t="s">
        <v>26</v>
      </c>
      <c r="AA13" s="39" t="s">
        <v>29</v>
      </c>
      <c r="AB13" s="39" t="s">
        <v>29</v>
      </c>
      <c r="AC13" s="39" t="s">
        <v>29</v>
      </c>
      <c r="AD13" s="39" t="s">
        <v>29</v>
      </c>
      <c r="AE13" s="39" t="s">
        <v>29</v>
      </c>
      <c r="AF13" s="39" t="s">
        <v>29</v>
      </c>
      <c r="AG13" s="39" t="s">
        <v>29</v>
      </c>
      <c r="AH13" s="40" t="s">
        <v>29</v>
      </c>
    </row>
    <row r="14" spans="2:34" ht="14.25" thickBot="1">
      <c r="B14" s="9">
        <v>7</v>
      </c>
      <c r="C14" s="47">
        <f t="shared" si="0"/>
        <v>70425</v>
      </c>
      <c r="D14" s="48">
        <f t="shared" si="1"/>
        <v>70425</v>
      </c>
      <c r="F14" s="3">
        <f t="shared" si="2"/>
        <v>70</v>
      </c>
      <c r="G14" s="4">
        <f t="shared" si="3"/>
        <v>425</v>
      </c>
      <c r="H14" s="3">
        <f t="shared" si="4"/>
        <v>138</v>
      </c>
      <c r="I14" s="3">
        <f t="shared" si="5"/>
        <v>34</v>
      </c>
      <c r="J14" s="6" t="str">
        <f t="shared" si="6"/>
        <v>8A</v>
      </c>
      <c r="K14" s="7" t="str">
        <f t="shared" si="7"/>
        <v>22</v>
      </c>
      <c r="M14" s="21" t="s">
        <v>41</v>
      </c>
      <c r="N14" s="11" t="str">
        <f>AH7</f>
        <v>8A22</v>
      </c>
      <c r="P14" s="3">
        <f t="shared" si="8"/>
        <v>70</v>
      </c>
      <c r="Q14" s="4">
        <f t="shared" si="9"/>
        <v>425</v>
      </c>
      <c r="R14" s="3">
        <f t="shared" si="10"/>
        <v>180</v>
      </c>
      <c r="S14" s="3">
        <f t="shared" si="11"/>
        <v>66</v>
      </c>
      <c r="T14" s="6" t="str">
        <f t="shared" si="12"/>
        <v>B4</v>
      </c>
      <c r="U14" s="7" t="str">
        <f t="shared" si="13"/>
        <v>42</v>
      </c>
      <c r="W14" s="90" t="s">
        <v>49</v>
      </c>
      <c r="X14" s="11" t="str">
        <f>AB9</f>
        <v>B442</v>
      </c>
      <c r="Z14" s="24" t="s">
        <v>27</v>
      </c>
      <c r="AA14" s="41" t="s">
        <v>29</v>
      </c>
      <c r="AB14" s="41" t="s">
        <v>29</v>
      </c>
      <c r="AC14" s="41" t="s">
        <v>29</v>
      </c>
      <c r="AD14" s="41" t="s">
        <v>29</v>
      </c>
      <c r="AE14" s="41" t="s">
        <v>29</v>
      </c>
      <c r="AF14" s="41" t="s">
        <v>29</v>
      </c>
      <c r="AG14" s="41" t="s">
        <v>29</v>
      </c>
      <c r="AH14" s="42" t="s">
        <v>29</v>
      </c>
    </row>
    <row r="15" spans="2:24" ht="12.75">
      <c r="B15" s="9">
        <v>8</v>
      </c>
      <c r="C15" s="47">
        <f t="shared" si="0"/>
        <v>70450</v>
      </c>
      <c r="D15" s="48">
        <f t="shared" si="1"/>
        <v>70450</v>
      </c>
      <c r="F15" s="3">
        <f t="shared" si="2"/>
        <v>70</v>
      </c>
      <c r="G15" s="4">
        <f t="shared" si="3"/>
        <v>450</v>
      </c>
      <c r="H15" s="3">
        <f t="shared" si="4"/>
        <v>138</v>
      </c>
      <c r="I15" s="3">
        <f t="shared" si="5"/>
        <v>36</v>
      </c>
      <c r="J15" s="6" t="str">
        <f t="shared" si="6"/>
        <v>8A</v>
      </c>
      <c r="K15" s="7" t="str">
        <f t="shared" si="7"/>
        <v>24</v>
      </c>
      <c r="M15" s="21" t="s">
        <v>21</v>
      </c>
      <c r="N15" s="11" t="str">
        <f>AA8</f>
        <v>8A24</v>
      </c>
      <c r="P15" s="3">
        <f t="shared" si="8"/>
        <v>70</v>
      </c>
      <c r="Q15" s="4">
        <f t="shared" si="9"/>
        <v>450</v>
      </c>
      <c r="R15" s="3">
        <f t="shared" si="10"/>
        <v>180</v>
      </c>
      <c r="S15" s="3">
        <f t="shared" si="11"/>
        <v>68</v>
      </c>
      <c r="T15" s="6" t="str">
        <f t="shared" si="12"/>
        <v>B4</v>
      </c>
      <c r="U15" s="7" t="str">
        <f t="shared" si="13"/>
        <v>44</v>
      </c>
      <c r="W15" s="90" t="s">
        <v>50</v>
      </c>
      <c r="X15" s="11" t="str">
        <f>AC9</f>
        <v>B444</v>
      </c>
    </row>
    <row r="16" spans="2:24" ht="13.5" thickBot="1">
      <c r="B16" s="15">
        <v>9</v>
      </c>
      <c r="C16" s="49">
        <f t="shared" si="0"/>
        <v>70475</v>
      </c>
      <c r="D16" s="50">
        <f t="shared" si="1"/>
        <v>70475</v>
      </c>
      <c r="F16" s="43">
        <f t="shared" si="2"/>
        <v>70</v>
      </c>
      <c r="G16" s="44">
        <f t="shared" si="3"/>
        <v>475</v>
      </c>
      <c r="H16" s="43">
        <f t="shared" si="4"/>
        <v>138</v>
      </c>
      <c r="I16" s="43">
        <f t="shared" si="5"/>
        <v>38</v>
      </c>
      <c r="J16" s="45" t="str">
        <f t="shared" si="6"/>
        <v>8A</v>
      </c>
      <c r="K16" s="46" t="str">
        <f t="shared" si="7"/>
        <v>26</v>
      </c>
      <c r="M16" s="22" t="s">
        <v>42</v>
      </c>
      <c r="N16" s="17" t="str">
        <f>AB8</f>
        <v>8A26</v>
      </c>
      <c r="P16" s="43">
        <f t="shared" si="8"/>
        <v>70</v>
      </c>
      <c r="Q16" s="44">
        <f t="shared" si="9"/>
        <v>475</v>
      </c>
      <c r="R16" s="43">
        <f t="shared" si="10"/>
        <v>180</v>
      </c>
      <c r="S16" s="43">
        <f t="shared" si="11"/>
        <v>70</v>
      </c>
      <c r="T16" s="45" t="str">
        <f t="shared" si="12"/>
        <v>B4</v>
      </c>
      <c r="U16" s="46" t="str">
        <f t="shared" si="13"/>
        <v>46</v>
      </c>
      <c r="W16" s="91" t="s">
        <v>51</v>
      </c>
      <c r="X16" s="17" t="str">
        <f>AD9</f>
        <v>B446</v>
      </c>
    </row>
    <row r="18" spans="2:38" ht="13.5" thickBot="1">
      <c r="B18" s="102" t="s">
        <v>32</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row>
    <row r="19" spans="2:38" ht="12.75" customHeight="1">
      <c r="B19" s="103" t="s">
        <v>82</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c r="AI19" s="63"/>
      <c r="AJ19" s="63"/>
      <c r="AK19" s="63"/>
      <c r="AL19" s="63"/>
    </row>
    <row r="20" spans="2:38" ht="15" customHeight="1">
      <c r="B20" s="106"/>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8"/>
      <c r="AI20" s="63"/>
      <c r="AJ20" s="63"/>
      <c r="AK20" s="63"/>
      <c r="AL20" s="63"/>
    </row>
    <row r="21" spans="2:38" ht="15" customHeight="1">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8"/>
      <c r="AI21" s="63"/>
      <c r="AJ21" s="63"/>
      <c r="AK21" s="63"/>
      <c r="AL21" s="63"/>
    </row>
    <row r="22" spans="2:38" ht="15" customHeight="1">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c r="AI22" s="63"/>
      <c r="AJ22" s="63"/>
      <c r="AK22" s="63"/>
      <c r="AL22" s="63"/>
    </row>
    <row r="23" spans="2:38" ht="15" customHeight="1">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8"/>
      <c r="AI23" s="63"/>
      <c r="AJ23" s="63"/>
      <c r="AK23" s="63"/>
      <c r="AL23" s="63"/>
    </row>
    <row r="24" spans="2:38" ht="15.75" customHeight="1" thickBot="1">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1"/>
      <c r="AI24" s="63"/>
      <c r="AJ24" s="63"/>
      <c r="AK24" s="63"/>
      <c r="AL24" s="63"/>
    </row>
    <row r="26" spans="2:31" ht="12.75">
      <c r="B26" s="157" t="s">
        <v>53</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56"/>
      <c r="AC26" s="56"/>
      <c r="AD26" s="56"/>
      <c r="AE26" s="56"/>
    </row>
  </sheetData>
  <sheetProtection/>
  <mergeCells count="14">
    <mergeCell ref="M4:N5"/>
    <mergeCell ref="P4:Q5"/>
    <mergeCell ref="R4:U5"/>
    <mergeCell ref="W4:X5"/>
    <mergeCell ref="B26:AA26"/>
    <mergeCell ref="Z4:AH5"/>
    <mergeCell ref="B18:AL18"/>
    <mergeCell ref="B19:AH24"/>
    <mergeCell ref="B2:AH2"/>
    <mergeCell ref="B4:B5"/>
    <mergeCell ref="C4:C5"/>
    <mergeCell ref="D4:D5"/>
    <mergeCell ref="F4:G5"/>
    <mergeCell ref="H4:K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Jacob Reiding; PE2CJ</Manager>
  <Company>http://www.amateurtele.com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Racal Cougar PRM4515L memory calculator</dc:title>
  <dc:subject>Racal Cougar PRM4515L memory calculator</dc:subject>
  <dc:creator>Jacob Reiding;PE2CJ</dc:creator>
  <cp:keywords>Racal, Cougar, PRM4515L</cp:keywords>
  <dc:description/>
  <cp:lastModifiedBy>Jacob</cp:lastModifiedBy>
  <dcterms:created xsi:type="dcterms:W3CDTF">2016-08-06T15:07:15Z</dcterms:created>
  <dcterms:modified xsi:type="dcterms:W3CDTF">2016-08-31T11:49:34Z</dcterms:modified>
  <cp:category/>
  <cp:version/>
  <cp:contentType/>
  <cp:contentStatus/>
</cp:coreProperties>
</file>